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4\ИЗМЕНЕНИЯ\Март\на сайт\Изменение бюджета МО Улаган 2024 март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3 МП " sheetId="52" r:id="rId2"/>
    <sheet name="4 РПр " sheetId="15" state="hidden" r:id="rId3"/>
    <sheet name="РПрЦсВр2015" sheetId="30" state="hidden" r:id="rId4"/>
    <sheet name="РПрЦсВр2016,2017" sheetId="29" state="hidden" r:id="rId5"/>
    <sheet name="2018" sheetId="22" state="hidden" r:id="rId6"/>
    <sheet name="ИКап.стр2015" sheetId="31" state="hidden" r:id="rId7"/>
    <sheet name="Икап.стр2016,2017" sheetId="32" state="hidden" r:id="rId8"/>
    <sheet name="Кап.рем2015" sheetId="33" state="hidden" r:id="rId9"/>
    <sheet name="Кап.рем2016,2017" sheetId="34" state="hidden" r:id="rId10"/>
    <sheet name="ПП2015" sheetId="39" state="hidden" r:id="rId11"/>
    <sheet name="ПП2016,2017" sheetId="40" state="hidden" r:id="rId12"/>
    <sheet name="5 Вед" sheetId="51" state="hidden" r:id="rId13"/>
    <sheet name="15 МБТ " sheetId="46" state="hidden" r:id="rId14"/>
  </sheets>
  <externalReferences>
    <externalReference r:id="rId15"/>
  </externalReferences>
  <definedNames>
    <definedName name="_xlnm.Print_Area" localSheetId="13">'15 МБТ '!$A$1:$K$28</definedName>
    <definedName name="_xlnm.Print_Area" localSheetId="1">'3 МП '!$A$1:$C$12</definedName>
    <definedName name="_xlnm.Print_Area" localSheetId="2">'4 РПр '!$A$1:$E$72</definedName>
    <definedName name="_xlnm.Print_Area" localSheetId="12">'5 Вед'!$A$1:$AB$1203</definedName>
  </definedNames>
  <calcPr calcId="152511"/>
</workbook>
</file>

<file path=xl/calcChain.xml><?xml version="1.0" encoding="utf-8"?>
<calcChain xmlns="http://schemas.openxmlformats.org/spreadsheetml/2006/main">
  <c r="AA277" i="51" l="1"/>
  <c r="AA386" i="51"/>
  <c r="Y387" i="51"/>
  <c r="AB387" i="51" s="1"/>
  <c r="U387" i="51"/>
  <c r="S387" i="51"/>
  <c r="R387" i="51"/>
  <c r="M387" i="51"/>
  <c r="O387" i="51" s="1"/>
  <c r="L387" i="51"/>
  <c r="J387" i="51"/>
  <c r="Z388" i="51"/>
  <c r="AB388" i="51" s="1"/>
  <c r="S388" i="51"/>
  <c r="T388" i="51" s="1"/>
  <c r="AA484" i="51" l="1"/>
  <c r="AA546" i="51" l="1"/>
  <c r="AA188" i="51" l="1"/>
  <c r="AA189" i="51"/>
  <c r="AA151" i="51"/>
  <c r="AA150" i="51"/>
  <c r="AA859" i="51" l="1"/>
  <c r="AA895" i="51"/>
  <c r="AA964" i="51" l="1"/>
  <c r="AA898" i="51"/>
  <c r="AB902" i="51"/>
  <c r="AB901" i="51"/>
  <c r="AB970" i="51"/>
  <c r="Z965" i="51"/>
  <c r="AB965" i="51" s="1"/>
  <c r="AB964" i="51" s="1"/>
  <c r="Y964" i="51"/>
  <c r="X964" i="51"/>
  <c r="AA966" i="51"/>
  <c r="AB969" i="51"/>
  <c r="AA961" i="51"/>
  <c r="AA957" i="51" s="1"/>
  <c r="AA956" i="51" s="1"/>
  <c r="C54" i="15" s="1"/>
  <c r="Z963" i="51"/>
  <c r="AB963" i="51" s="1"/>
  <c r="R963" i="51"/>
  <c r="O963" i="51"/>
  <c r="J963" i="51"/>
  <c r="AB945" i="51"/>
  <c r="AB944" i="51"/>
  <c r="AA943" i="51"/>
  <c r="AA942" i="51" s="1"/>
  <c r="Y943" i="51"/>
  <c r="X943" i="51"/>
  <c r="AA888" i="51"/>
  <c r="Y894" i="51"/>
  <c r="X894" i="51"/>
  <c r="AB894" i="51" s="1"/>
  <c r="X893" i="51"/>
  <c r="AB893" i="51" s="1"/>
  <c r="R893" i="51"/>
  <c r="T893" i="51" s="1"/>
  <c r="O893" i="51"/>
  <c r="AB892" i="51"/>
  <c r="X892" i="51"/>
  <c r="AA887" i="51"/>
  <c r="Z964" i="51" l="1"/>
  <c r="AB943" i="51"/>
  <c r="AB942" i="51" s="1"/>
  <c r="Z943" i="51"/>
  <c r="Z942" i="51" s="1"/>
  <c r="Y895" i="51"/>
  <c r="X895" i="51"/>
  <c r="AB895" i="51" s="1"/>
  <c r="AB805" i="51"/>
  <c r="W805" i="51"/>
  <c r="V805" i="51"/>
  <c r="U805" i="51"/>
  <c r="T805" i="51"/>
  <c r="S805" i="51"/>
  <c r="R805" i="51"/>
  <c r="AA524" i="51"/>
  <c r="Z524" i="51"/>
  <c r="Z523" i="51" s="1"/>
  <c r="AB525" i="51"/>
  <c r="AB524" i="51" s="1"/>
  <c r="AB522" i="51"/>
  <c r="W522" i="51"/>
  <c r="V522" i="51"/>
  <c r="U522" i="51"/>
  <c r="T522" i="51"/>
  <c r="S522" i="51"/>
  <c r="R522" i="51"/>
  <c r="Q522" i="51"/>
  <c r="P522" i="51"/>
  <c r="O522" i="51"/>
  <c r="N522" i="51"/>
  <c r="M522" i="51"/>
  <c r="L522" i="51"/>
  <c r="K522" i="51"/>
  <c r="J522" i="51"/>
  <c r="I522" i="51"/>
  <c r="H522" i="51"/>
  <c r="G522" i="51"/>
  <c r="AB521" i="51"/>
  <c r="AA520" i="51"/>
  <c r="Z520" i="51"/>
  <c r="Y520" i="51"/>
  <c r="X520" i="51"/>
  <c r="AB516" i="51"/>
  <c r="W516" i="51"/>
  <c r="V516" i="51"/>
  <c r="U516" i="51"/>
  <c r="T516" i="51"/>
  <c r="S516" i="51"/>
  <c r="R516" i="51"/>
  <c r="Q516" i="51"/>
  <c r="P516" i="51"/>
  <c r="O516" i="51"/>
  <c r="N516" i="51"/>
  <c r="M516" i="51"/>
  <c r="L516" i="51"/>
  <c r="K516" i="51"/>
  <c r="J516" i="51"/>
  <c r="I516" i="51"/>
  <c r="H516" i="51"/>
  <c r="G516" i="51"/>
  <c r="AB515" i="51"/>
  <c r="AA514" i="51"/>
  <c r="Z514" i="51"/>
  <c r="Y514" i="51"/>
  <c r="X514" i="51"/>
  <c r="X508" i="51"/>
  <c r="Z508" i="51" s="1"/>
  <c r="AB508" i="51" s="1"/>
  <c r="R508" i="51"/>
  <c r="J508" i="51"/>
  <c r="AB383" i="51"/>
  <c r="T383" i="51"/>
  <c r="O383" i="51"/>
  <c r="J383" i="51"/>
  <c r="AB382" i="51"/>
  <c r="T382" i="51"/>
  <c r="AA381" i="51"/>
  <c r="Z381" i="51"/>
  <c r="Y381" i="51"/>
  <c r="X381" i="51"/>
  <c r="W381" i="51"/>
  <c r="V381" i="51"/>
  <c r="U381" i="51"/>
  <c r="S381" i="51"/>
  <c r="R381" i="51"/>
  <c r="O381" i="51"/>
  <c r="J381" i="51"/>
  <c r="AB380" i="51"/>
  <c r="T380" i="51"/>
  <c r="O380" i="51"/>
  <c r="J380" i="51"/>
  <c r="AB379" i="51"/>
  <c r="AB378" i="51" s="1"/>
  <c r="T379" i="51"/>
  <c r="AA378" i="51"/>
  <c r="Z378" i="51"/>
  <c r="Y378" i="51"/>
  <c r="X378" i="51"/>
  <c r="W378" i="51"/>
  <c r="V378" i="51"/>
  <c r="U378" i="51"/>
  <c r="T378" i="51"/>
  <c r="S378" i="51"/>
  <c r="R378" i="51"/>
  <c r="O378" i="51"/>
  <c r="J378" i="51"/>
  <c r="AB391" i="51"/>
  <c r="T391" i="51"/>
  <c r="O391" i="51"/>
  <c r="J391" i="51"/>
  <c r="AB390" i="51"/>
  <c r="AB389" i="51" s="1"/>
  <c r="T390" i="51"/>
  <c r="T389" i="51" s="1"/>
  <c r="AA389" i="51"/>
  <c r="Z389" i="51"/>
  <c r="Y389" i="51"/>
  <c r="X389" i="51"/>
  <c r="W389" i="51"/>
  <c r="V389" i="51"/>
  <c r="U389" i="51"/>
  <c r="S389" i="51"/>
  <c r="R389" i="51"/>
  <c r="O389" i="51"/>
  <c r="J389" i="51"/>
  <c r="AB285" i="51"/>
  <c r="T285" i="51"/>
  <c r="AB284" i="51"/>
  <c r="T284" i="51"/>
  <c r="AA283" i="51"/>
  <c r="Z283" i="51"/>
  <c r="Y283" i="51"/>
  <c r="X283" i="51"/>
  <c r="W283" i="51"/>
  <c r="V283" i="51"/>
  <c r="U283" i="51"/>
  <c r="S283" i="51"/>
  <c r="R283" i="51"/>
  <c r="AA244" i="51"/>
  <c r="AA249" i="51"/>
  <c r="AB256" i="51"/>
  <c r="AB248" i="51"/>
  <c r="AB255" i="51"/>
  <c r="AB254" i="51"/>
  <c r="AB253" i="51"/>
  <c r="AB252" i="51"/>
  <c r="AB202" i="51"/>
  <c r="W202" i="51"/>
  <c r="R202" i="51"/>
  <c r="T202" i="51" s="1"/>
  <c r="O202" i="51"/>
  <c r="J202" i="51"/>
  <c r="AB200" i="51"/>
  <c r="R200" i="51"/>
  <c r="T200" i="51" s="1"/>
  <c r="O200" i="51"/>
  <c r="J200" i="51"/>
  <c r="AB197" i="51"/>
  <c r="R197" i="51"/>
  <c r="O197" i="51"/>
  <c r="J197" i="51"/>
  <c r="X185" i="51"/>
  <c r="AB185" i="51" s="1"/>
  <c r="R184" i="51"/>
  <c r="T184" i="51" s="1"/>
  <c r="O184" i="51"/>
  <c r="O183" i="51" s="1"/>
  <c r="J184" i="51"/>
  <c r="AA183" i="51"/>
  <c r="Y183" i="51"/>
  <c r="W183" i="51"/>
  <c r="U183" i="51"/>
  <c r="S183" i="51"/>
  <c r="R183" i="51"/>
  <c r="Q183" i="51"/>
  <c r="P183" i="51"/>
  <c r="N183" i="51"/>
  <c r="M183" i="51"/>
  <c r="L183" i="51"/>
  <c r="K183" i="51"/>
  <c r="I183" i="51"/>
  <c r="H183" i="51"/>
  <c r="AA166" i="51"/>
  <c r="Z166" i="51"/>
  <c r="AB169" i="51"/>
  <c r="P169" i="51"/>
  <c r="R169" i="51" s="1"/>
  <c r="T169" i="51" s="1"/>
  <c r="N169" i="51"/>
  <c r="M169" i="51"/>
  <c r="O169" i="51" s="1"/>
  <c r="L169" i="51"/>
  <c r="J169" i="51"/>
  <c r="AB168" i="51"/>
  <c r="P168" i="51"/>
  <c r="R168" i="51" s="1"/>
  <c r="T168" i="51" s="1"/>
  <c r="N168" i="51"/>
  <c r="M168" i="51"/>
  <c r="L168" i="51"/>
  <c r="J168" i="51"/>
  <c r="AB167" i="51"/>
  <c r="P167" i="51"/>
  <c r="R167" i="51" s="1"/>
  <c r="T167" i="51" s="1"/>
  <c r="N167" i="51"/>
  <c r="M167" i="51"/>
  <c r="O167" i="51" s="1"/>
  <c r="L167" i="51"/>
  <c r="J167" i="51"/>
  <c r="H170" i="51"/>
  <c r="I170" i="51"/>
  <c r="K170" i="51"/>
  <c r="L170" i="51"/>
  <c r="M170" i="51"/>
  <c r="N170" i="51"/>
  <c r="P170" i="51"/>
  <c r="Q170" i="51"/>
  <c r="S170" i="51"/>
  <c r="U170" i="51"/>
  <c r="W170" i="51"/>
  <c r="Y170" i="51"/>
  <c r="AA170" i="51"/>
  <c r="AB84" i="51"/>
  <c r="T84" i="51"/>
  <c r="AB83" i="51"/>
  <c r="T83" i="51"/>
  <c r="AA82" i="51"/>
  <c r="AA80" i="51" s="1"/>
  <c r="Z82" i="51"/>
  <c r="Y82" i="51"/>
  <c r="X82" i="51"/>
  <c r="W82" i="51"/>
  <c r="V82" i="51"/>
  <c r="U82" i="51"/>
  <c r="S82" i="51"/>
  <c r="R82" i="51"/>
  <c r="AB74" i="51"/>
  <c r="T74" i="51"/>
  <c r="AB73" i="51"/>
  <c r="T73" i="51"/>
  <c r="AA72" i="51"/>
  <c r="Z72" i="51"/>
  <c r="Y72" i="51"/>
  <c r="X72" i="51"/>
  <c r="W72" i="51"/>
  <c r="V72" i="51"/>
  <c r="U72" i="51"/>
  <c r="S72" i="51"/>
  <c r="R72" i="51"/>
  <c r="AB50" i="51"/>
  <c r="T50" i="51"/>
  <c r="AB49" i="51"/>
  <c r="T49" i="51"/>
  <c r="AA48" i="51"/>
  <c r="Z48" i="51"/>
  <c r="Y48" i="51"/>
  <c r="X48" i="51"/>
  <c r="W48" i="51"/>
  <c r="V48" i="51"/>
  <c r="U48" i="51"/>
  <c r="S48" i="51"/>
  <c r="R48" i="51"/>
  <c r="T283" i="51" l="1"/>
  <c r="D38" i="15"/>
  <c r="AA523" i="51"/>
  <c r="C38" i="15"/>
  <c r="Z377" i="51"/>
  <c r="Z376" i="51" s="1"/>
  <c r="AB523" i="51"/>
  <c r="T82" i="51"/>
  <c r="AB514" i="51"/>
  <c r="J183" i="51"/>
  <c r="T381" i="51"/>
  <c r="AB520" i="51"/>
  <c r="S508" i="51"/>
  <c r="AA377" i="51"/>
  <c r="AA376" i="51" s="1"/>
  <c r="AB381" i="51"/>
  <c r="AB377" i="51" s="1"/>
  <c r="AB376" i="51" s="1"/>
  <c r="AB283" i="51"/>
  <c r="AB247" i="51"/>
  <c r="AB166" i="51"/>
  <c r="V184" i="51"/>
  <c r="V183" i="51" s="1"/>
  <c r="T183" i="51"/>
  <c r="J170" i="51"/>
  <c r="T72" i="51"/>
  <c r="T48" i="51"/>
  <c r="O168" i="51"/>
  <c r="AB82" i="51"/>
  <c r="AB72" i="51"/>
  <c r="AB48" i="51"/>
  <c r="T508" i="51" l="1"/>
  <c r="U508" i="51" s="1"/>
  <c r="X184" i="51"/>
  <c r="X183" i="51" s="1"/>
  <c r="Z183" i="51" l="1"/>
  <c r="AB184" i="51"/>
  <c r="AB183" i="51" s="1"/>
  <c r="AB35" i="51" l="1"/>
  <c r="T35" i="51"/>
  <c r="AB34" i="51"/>
  <c r="T34" i="51"/>
  <c r="AA33" i="51"/>
  <c r="AA29" i="51" s="1"/>
  <c r="Z33" i="51"/>
  <c r="Y33" i="51"/>
  <c r="X33" i="51"/>
  <c r="W33" i="51"/>
  <c r="V33" i="51"/>
  <c r="U33" i="51"/>
  <c r="S33" i="51"/>
  <c r="R33" i="51"/>
  <c r="AB24" i="51"/>
  <c r="T24" i="51"/>
  <c r="AB23" i="51"/>
  <c r="T23" i="51"/>
  <c r="AA22" i="51"/>
  <c r="Z22" i="51"/>
  <c r="Y22" i="51"/>
  <c r="X22" i="51"/>
  <c r="W22" i="51"/>
  <c r="V22" i="51"/>
  <c r="U22" i="51"/>
  <c r="S22" i="51"/>
  <c r="R22" i="51"/>
  <c r="T22" i="51" l="1"/>
  <c r="T33" i="51"/>
  <c r="AB33" i="51"/>
  <c r="AB22" i="51"/>
  <c r="AA203" i="51"/>
  <c r="AB235" i="51"/>
  <c r="O235" i="51"/>
  <c r="J235" i="51"/>
  <c r="AA213" i="51"/>
  <c r="AB216" i="51"/>
  <c r="AA217" i="51"/>
  <c r="AB220" i="51"/>
  <c r="AB207" i="51"/>
  <c r="P207" i="51"/>
  <c r="R207" i="51" s="1"/>
  <c r="T207" i="51" s="1"/>
  <c r="N207" i="51"/>
  <c r="M207" i="51"/>
  <c r="L207" i="51"/>
  <c r="J207" i="51"/>
  <c r="O207" i="51" l="1"/>
  <c r="AA221" i="51"/>
  <c r="AB225" i="51"/>
  <c r="AB224" i="51"/>
  <c r="AB193" i="51"/>
  <c r="U193" i="51"/>
  <c r="S193" i="51"/>
  <c r="AB190" i="51"/>
  <c r="M190" i="51"/>
  <c r="L190" i="51"/>
  <c r="I190" i="51"/>
  <c r="J190" i="51" s="1"/>
  <c r="AA229" i="51"/>
  <c r="AB233" i="51"/>
  <c r="AB232" i="51"/>
  <c r="AA161" i="51"/>
  <c r="AB165" i="51"/>
  <c r="P165" i="51"/>
  <c r="R165" i="51" s="1"/>
  <c r="T165" i="51" s="1"/>
  <c r="N165" i="51"/>
  <c r="M165" i="51"/>
  <c r="L165" i="51"/>
  <c r="J165" i="51"/>
  <c r="AB155" i="51"/>
  <c r="P155" i="51"/>
  <c r="R155" i="51" s="1"/>
  <c r="T155" i="51" s="1"/>
  <c r="N155" i="51"/>
  <c r="M155" i="51"/>
  <c r="L155" i="51"/>
  <c r="J155" i="51"/>
  <c r="AB152" i="51"/>
  <c r="U152" i="51"/>
  <c r="S152" i="51"/>
  <c r="R152" i="51"/>
  <c r="M152" i="51"/>
  <c r="L152" i="51"/>
  <c r="I152" i="51"/>
  <c r="J152" i="51" s="1"/>
  <c r="O165" i="51" l="1"/>
  <c r="O155" i="51"/>
  <c r="C71" i="15"/>
  <c r="AA872" i="51"/>
  <c r="AA972" i="51" l="1"/>
  <c r="AA953" i="51"/>
  <c r="AA952" i="51" s="1"/>
  <c r="C52" i="15" s="1"/>
  <c r="AA949" i="51"/>
  <c r="AA946" i="51" s="1"/>
  <c r="AA939" i="51"/>
  <c r="AA938" i="51" s="1"/>
  <c r="AA935" i="51"/>
  <c r="AA932" i="51"/>
  <c r="AA929" i="51"/>
  <c r="AA925" i="51"/>
  <c r="AA922" i="51"/>
  <c r="AA919" i="51"/>
  <c r="AA903" i="51"/>
  <c r="C36" i="15"/>
  <c r="AA869" i="51"/>
  <c r="AA866" i="51"/>
  <c r="AA862" i="51"/>
  <c r="AA858" i="51"/>
  <c r="AA857" i="51" s="1"/>
  <c r="AA855" i="51"/>
  <c r="C29" i="15" s="1"/>
  <c r="AA852" i="51"/>
  <c r="AA849" i="51"/>
  <c r="AA846" i="51"/>
  <c r="AA841" i="51"/>
  <c r="AA814" i="51"/>
  <c r="AA811" i="51"/>
  <c r="AA796" i="51"/>
  <c r="AA792" i="51"/>
  <c r="AA783" i="51" s="1"/>
  <c r="AA773" i="51"/>
  <c r="AA718" i="51"/>
  <c r="AA715" i="51"/>
  <c r="AA712" i="51"/>
  <c r="AA710" i="51"/>
  <c r="AA704" i="51"/>
  <c r="AA701" i="51"/>
  <c r="AA696" i="51"/>
  <c r="AA688" i="51"/>
  <c r="AA683" i="51"/>
  <c r="AA680" i="51"/>
  <c r="AA678" i="51"/>
  <c r="AA675" i="51"/>
  <c r="AA674" i="51" s="1"/>
  <c r="C15" i="15" s="1"/>
  <c r="AA671" i="51"/>
  <c r="AA670" i="51" s="1"/>
  <c r="C13" i="15" s="1"/>
  <c r="AA661" i="51"/>
  <c r="AA658" i="51"/>
  <c r="AA647" i="51"/>
  <c r="AA607" i="51"/>
  <c r="AA601" i="51" s="1"/>
  <c r="C10" i="15" s="1"/>
  <c r="AA593" i="51"/>
  <c r="AA586" i="51" s="1"/>
  <c r="AA576" i="51"/>
  <c r="AA573" i="51"/>
  <c r="AA572" i="51" s="1"/>
  <c r="AA545" i="51"/>
  <c r="AA540" i="51"/>
  <c r="AA537" i="51"/>
  <c r="AA527" i="51"/>
  <c r="C68" i="15" s="1"/>
  <c r="AA517" i="51"/>
  <c r="AA512" i="51"/>
  <c r="AA509" i="51"/>
  <c r="AA504" i="51"/>
  <c r="AA503" i="51" s="1"/>
  <c r="AA500" i="51"/>
  <c r="AA499" i="51" s="1"/>
  <c r="AA492" i="51"/>
  <c r="AA489" i="51"/>
  <c r="AA486" i="51"/>
  <c r="AA478" i="51"/>
  <c r="AA477" i="51" s="1"/>
  <c r="AA465" i="51"/>
  <c r="AA436" i="51" s="1"/>
  <c r="AA429" i="51"/>
  <c r="AA421" i="51"/>
  <c r="AA402" i="51"/>
  <c r="AA393" i="51"/>
  <c r="AA385" i="51" s="1"/>
  <c r="AA372" i="51"/>
  <c r="AA371" i="51" s="1"/>
  <c r="AA368" i="51"/>
  <c r="AA366" i="51"/>
  <c r="AA363" i="51"/>
  <c r="AA357" i="51"/>
  <c r="AA343" i="51" s="1"/>
  <c r="AA339" i="51"/>
  <c r="AA308" i="51"/>
  <c r="AA300" i="51"/>
  <c r="AA293" i="51"/>
  <c r="AA280" i="51"/>
  <c r="AA276" i="51" s="1"/>
  <c r="AA271" i="51"/>
  <c r="AA268" i="51"/>
  <c r="AA265" i="51"/>
  <c r="AA262" i="51"/>
  <c r="AA257" i="51"/>
  <c r="AA241" i="51"/>
  <c r="AA238" i="51"/>
  <c r="AA226" i="51"/>
  <c r="AA208" i="51"/>
  <c r="AA180" i="51"/>
  <c r="AA177" i="51"/>
  <c r="AA128" i="51"/>
  <c r="AA126" i="51"/>
  <c r="AA125" i="51" s="1"/>
  <c r="AA119" i="51"/>
  <c r="AA118" i="51" s="1"/>
  <c r="AA115" i="51"/>
  <c r="AA114" i="51" s="1"/>
  <c r="AA111" i="51"/>
  <c r="AA87" i="51"/>
  <c r="AA77" i="51"/>
  <c r="AA68" i="51" s="1"/>
  <c r="AA65" i="51"/>
  <c r="AA62" i="51"/>
  <c r="AA59" i="51"/>
  <c r="AA56" i="51"/>
  <c r="AA53" i="51"/>
  <c r="AA40" i="51"/>
  <c r="AA38" i="51"/>
  <c r="AA26" i="51"/>
  <c r="AA18" i="51" s="1"/>
  <c r="AA187" i="51" l="1"/>
  <c r="AA186" i="51" s="1"/>
  <c r="AA507" i="51"/>
  <c r="AA506" i="51" s="1"/>
  <c r="AA289" i="51"/>
  <c r="AA274" i="51" s="1"/>
  <c r="AA273" i="51" s="1"/>
  <c r="AA511" i="51"/>
  <c r="C32" i="15" s="1"/>
  <c r="C25" i="15"/>
  <c r="AA795" i="51"/>
  <c r="AA407" i="51"/>
  <c r="AA406" i="51" s="1"/>
  <c r="AA677" i="51"/>
  <c r="C16" i="15" s="1"/>
  <c r="AA149" i="51"/>
  <c r="AA148" i="51" s="1"/>
  <c r="C43" i="15" s="1"/>
  <c r="AA44" i="51"/>
  <c r="AA43" i="51" s="1"/>
  <c r="C49" i="15" s="1"/>
  <c r="AA370" i="51"/>
  <c r="C55" i="15"/>
  <c r="AA502" i="51"/>
  <c r="C19" i="15"/>
  <c r="AA384" i="51"/>
  <c r="AA375" i="51" s="1"/>
  <c r="C60" i="15"/>
  <c r="AA37" i="51"/>
  <c r="AA338" i="51"/>
  <c r="AA313" i="51" s="1"/>
  <c r="C47" i="15" s="1"/>
  <c r="C14" i="15"/>
  <c r="AA971" i="51"/>
  <c r="C64" i="15"/>
  <c r="AA124" i="51"/>
  <c r="C59" i="15" s="1"/>
  <c r="C58" i="15"/>
  <c r="AA897" i="51"/>
  <c r="AA896" i="51" s="1"/>
  <c r="AA886" i="51" s="1"/>
  <c r="AA818" i="51"/>
  <c r="C28" i="15" s="1"/>
  <c r="AA807" i="51"/>
  <c r="AA806" i="51" s="1"/>
  <c r="C26" i="15" s="1"/>
  <c r="AA549" i="51"/>
  <c r="AA113" i="51"/>
  <c r="AA17" i="51"/>
  <c r="AA16" i="51" s="1"/>
  <c r="AA485" i="51"/>
  <c r="AA612" i="51"/>
  <c r="C12" i="15" l="1"/>
  <c r="AA15" i="51"/>
  <c r="C45" i="15"/>
  <c r="AA548" i="51"/>
  <c r="AA547" i="51" s="1"/>
  <c r="C11" i="15"/>
  <c r="C37" i="15"/>
  <c r="C35" i="15" s="1"/>
  <c r="AA951" i="51"/>
  <c r="C44" i="15"/>
  <c r="G855" i="51"/>
  <c r="H855" i="51"/>
  <c r="I855" i="51"/>
  <c r="K855" i="51"/>
  <c r="L855" i="51"/>
  <c r="M855" i="51"/>
  <c r="N855" i="51"/>
  <c r="O855" i="51"/>
  <c r="P855" i="51"/>
  <c r="Q855" i="51"/>
  <c r="V855" i="51"/>
  <c r="W855" i="51"/>
  <c r="X855" i="51"/>
  <c r="Y855" i="51"/>
  <c r="J856" i="51"/>
  <c r="R856" i="51"/>
  <c r="S856" i="51" s="1"/>
  <c r="Z856" i="51"/>
  <c r="Z855" i="51" l="1"/>
  <c r="AB856" i="51"/>
  <c r="AB855" i="51" s="1"/>
  <c r="D29" i="15" s="1"/>
  <c r="J855" i="51"/>
  <c r="R855" i="51"/>
  <c r="S855" i="51" s="1"/>
  <c r="T856" i="51"/>
  <c r="U856" i="51" s="1"/>
  <c r="Y25" i="51"/>
  <c r="Y722" i="51"/>
  <c r="Y891" i="51"/>
  <c r="Y884" i="51"/>
  <c r="Y195" i="51"/>
  <c r="Y157" i="51"/>
  <c r="Z157" i="51" s="1"/>
  <c r="AB157" i="51" s="1"/>
  <c r="T855" i="51" l="1"/>
  <c r="U855" i="51" s="1"/>
  <c r="Y849" i="51"/>
  <c r="Y746" i="51" l="1"/>
  <c r="Y386" i="51" l="1"/>
  <c r="Y277" i="51"/>
  <c r="Y81" i="51"/>
  <c r="Y69" i="51"/>
  <c r="Y45" i="51"/>
  <c r="Y30" i="51"/>
  <c r="Y19" i="51"/>
  <c r="Y898" i="51" l="1"/>
  <c r="Z723" i="51"/>
  <c r="AB723" i="51" s="1"/>
  <c r="Z724" i="51"/>
  <c r="AB724" i="51" s="1"/>
  <c r="Z746" i="51"/>
  <c r="AB746" i="51" s="1"/>
  <c r="Y859" i="51" l="1"/>
  <c r="Y841" i="51" l="1"/>
  <c r="X841" i="51"/>
  <c r="Z845" i="51"/>
  <c r="AB845" i="51" s="1"/>
  <c r="R845" i="51"/>
  <c r="T845" i="51" s="1"/>
  <c r="O845" i="51"/>
  <c r="J845" i="51"/>
  <c r="Z844" i="51"/>
  <c r="AB844" i="51" s="1"/>
  <c r="R844" i="51"/>
  <c r="T844" i="51" s="1"/>
  <c r="O844" i="51"/>
  <c r="J844" i="51"/>
  <c r="Z816" i="51"/>
  <c r="AB816" i="51" s="1"/>
  <c r="Z815" i="51"/>
  <c r="AB815" i="51" s="1"/>
  <c r="Y814" i="51"/>
  <c r="X814" i="51"/>
  <c r="Z813" i="51"/>
  <c r="AB813" i="51" s="1"/>
  <c r="Z812" i="51"/>
  <c r="AB812" i="51" s="1"/>
  <c r="Y811" i="51"/>
  <c r="Y807" i="51" s="1"/>
  <c r="X811" i="51"/>
  <c r="X807" i="51" s="1"/>
  <c r="Z67" i="51"/>
  <c r="AB67" i="51" s="1"/>
  <c r="Z66" i="51"/>
  <c r="AB66" i="51" s="1"/>
  <c r="Y65" i="51"/>
  <c r="X65" i="51"/>
  <c r="Y161" i="51"/>
  <c r="X161" i="51"/>
  <c r="Z164" i="51"/>
  <c r="AB164" i="51" s="1"/>
  <c r="P164" i="51"/>
  <c r="R164" i="51" s="1"/>
  <c r="T164" i="51" s="1"/>
  <c r="N164" i="51"/>
  <c r="M164" i="51"/>
  <c r="L164" i="51"/>
  <c r="J164" i="51"/>
  <c r="Y929" i="51"/>
  <c r="X929" i="51"/>
  <c r="Z931" i="51"/>
  <c r="AB931" i="51" s="1"/>
  <c r="Y683" i="51"/>
  <c r="Z685" i="51"/>
  <c r="AB685" i="51" s="1"/>
  <c r="T685" i="51"/>
  <c r="Z684" i="51"/>
  <c r="AB684" i="51" s="1"/>
  <c r="T684" i="51"/>
  <c r="Y180" i="51"/>
  <c r="Y177" i="51"/>
  <c r="X182" i="51"/>
  <c r="Z182" i="51" s="1"/>
  <c r="AB182" i="51" s="1"/>
  <c r="R181" i="51"/>
  <c r="T181" i="51" s="1"/>
  <c r="O181" i="51"/>
  <c r="O180" i="51" s="1"/>
  <c r="J181" i="51"/>
  <c r="W180" i="51"/>
  <c r="W177" i="51" s="1"/>
  <c r="U180" i="51"/>
  <c r="U177" i="51" s="1"/>
  <c r="S180" i="51"/>
  <c r="S177" i="51" s="1"/>
  <c r="Q180" i="51"/>
  <c r="P180" i="51"/>
  <c r="N180" i="51"/>
  <c r="M180" i="51"/>
  <c r="L180" i="51"/>
  <c r="K180" i="51"/>
  <c r="I180" i="51"/>
  <c r="H180" i="51"/>
  <c r="X179" i="51"/>
  <c r="Z179" i="51" s="1"/>
  <c r="AB179" i="51" s="1"/>
  <c r="R178" i="51"/>
  <c r="T178" i="51" s="1"/>
  <c r="V178" i="51" s="1"/>
  <c r="O178" i="51"/>
  <c r="O177" i="51" s="1"/>
  <c r="J178" i="51"/>
  <c r="Q177" i="51"/>
  <c r="P177" i="51"/>
  <c r="N177" i="51"/>
  <c r="M177" i="51"/>
  <c r="L177" i="51"/>
  <c r="K177" i="51"/>
  <c r="I177" i="51"/>
  <c r="H177" i="51"/>
  <c r="Z251" i="51"/>
  <c r="AB251" i="51" s="1"/>
  <c r="Z250" i="51"/>
  <c r="Y249" i="51"/>
  <c r="X249" i="51"/>
  <c r="Z246" i="51"/>
  <c r="AB246" i="51" s="1"/>
  <c r="Z245" i="51"/>
  <c r="Y244" i="51"/>
  <c r="X244" i="51"/>
  <c r="Z243" i="51"/>
  <c r="AB243" i="51" s="1"/>
  <c r="Z242" i="51"/>
  <c r="Y241" i="51"/>
  <c r="X241" i="51"/>
  <c r="Y701" i="51"/>
  <c r="AB65" i="51" l="1"/>
  <c r="Z244" i="51"/>
  <c r="Z249" i="51"/>
  <c r="AB811" i="51"/>
  <c r="AB242" i="51"/>
  <c r="AB241" i="51" s="1"/>
  <c r="Z241" i="51"/>
  <c r="AB245" i="51"/>
  <c r="AB244" i="51" s="1"/>
  <c r="AB250" i="51"/>
  <c r="AB249" i="51" s="1"/>
  <c r="AB814" i="51"/>
  <c r="R180" i="51"/>
  <c r="R177" i="51" s="1"/>
  <c r="O164" i="51"/>
  <c r="Z814" i="51"/>
  <c r="J177" i="51"/>
  <c r="Z811" i="51"/>
  <c r="Z65" i="51"/>
  <c r="V181" i="51"/>
  <c r="V180" i="51" s="1"/>
  <c r="V177" i="51" s="1"/>
  <c r="T180" i="51"/>
  <c r="T177" i="51" s="1"/>
  <c r="J180" i="51"/>
  <c r="X178" i="51"/>
  <c r="X177" i="51" s="1"/>
  <c r="X181" i="51" l="1"/>
  <c r="X180" i="51" s="1"/>
  <c r="Z178" i="51"/>
  <c r="Z177" i="51" l="1"/>
  <c r="AB178" i="51"/>
  <c r="AB177" i="51" s="1"/>
  <c r="Z181" i="51"/>
  <c r="Z180" i="51" l="1"/>
  <c r="AB181" i="51"/>
  <c r="AB180" i="51" s="1"/>
  <c r="Y203" i="51" l="1"/>
  <c r="Z206" i="51"/>
  <c r="AB206" i="51" s="1"/>
  <c r="P206" i="51"/>
  <c r="R206" i="51" s="1"/>
  <c r="T206" i="51" s="1"/>
  <c r="N206" i="51"/>
  <c r="M206" i="51"/>
  <c r="L206" i="51"/>
  <c r="J206" i="51"/>
  <c r="O206" i="51" l="1"/>
  <c r="Y704" i="51" l="1"/>
  <c r="X704" i="51"/>
  <c r="J709" i="51"/>
  <c r="L709" i="51" s="1"/>
  <c r="M709" i="51"/>
  <c r="O709" i="51" s="1"/>
  <c r="Q709" i="51" s="1"/>
  <c r="T709" i="51"/>
  <c r="Z709" i="51"/>
  <c r="AB709" i="51" s="1"/>
  <c r="Z201" i="51"/>
  <c r="AB201" i="51" s="1"/>
  <c r="W201" i="51"/>
  <c r="R201" i="51"/>
  <c r="T201" i="51" s="1"/>
  <c r="O201" i="51"/>
  <c r="J201" i="51"/>
  <c r="N709" i="51" l="1"/>
  <c r="P709" i="51" s="1"/>
  <c r="C12" i="52" l="1"/>
  <c r="Z369" i="51" l="1"/>
  <c r="AB369" i="51" s="1"/>
  <c r="AB368" i="51" s="1"/>
  <c r="R369" i="51"/>
  <c r="R368" i="51" s="1"/>
  <c r="O369" i="51"/>
  <c r="J369" i="51"/>
  <c r="Z368" i="51"/>
  <c r="Y368" i="51"/>
  <c r="X368" i="51"/>
  <c r="W368" i="51"/>
  <c r="V368" i="51"/>
  <c r="U368" i="51"/>
  <c r="T368" i="51"/>
  <c r="S368" i="51"/>
  <c r="Q368" i="51"/>
  <c r="P368" i="51"/>
  <c r="O368" i="51"/>
  <c r="N368" i="51"/>
  <c r="M368" i="51"/>
  <c r="L368" i="51"/>
  <c r="K368" i="51"/>
  <c r="I368" i="51"/>
  <c r="H368" i="51"/>
  <c r="G368" i="51"/>
  <c r="G371" i="51"/>
  <c r="G370" i="51" s="1"/>
  <c r="J368" i="51" l="1"/>
  <c r="Y953" i="51" l="1"/>
  <c r="Z954" i="51"/>
  <c r="AB954" i="51" s="1"/>
  <c r="R954" i="51"/>
  <c r="O954" i="51"/>
  <c r="J954" i="51"/>
  <c r="Y796" i="51"/>
  <c r="Y795" i="51" s="1"/>
  <c r="Z810" i="51"/>
  <c r="AB810" i="51" s="1"/>
  <c r="R810" i="51"/>
  <c r="T810" i="51" s="1"/>
  <c r="O810" i="51"/>
  <c r="J810" i="51"/>
  <c r="Z809" i="51"/>
  <c r="AB809" i="51" s="1"/>
  <c r="R809" i="51"/>
  <c r="T809" i="51" s="1"/>
  <c r="O809" i="51"/>
  <c r="J809" i="51"/>
  <c r="Z808" i="51"/>
  <c r="R808" i="51"/>
  <c r="T808" i="51" s="1"/>
  <c r="O808" i="51"/>
  <c r="O807" i="51" s="1"/>
  <c r="J808" i="51"/>
  <c r="X806" i="51"/>
  <c r="W807" i="51"/>
  <c r="V807" i="51"/>
  <c r="U807" i="51"/>
  <c r="S807" i="51"/>
  <c r="Q807" i="51"/>
  <c r="P807" i="51"/>
  <c r="N807" i="51"/>
  <c r="M807" i="51"/>
  <c r="L807" i="51"/>
  <c r="K807" i="51"/>
  <c r="I807" i="51"/>
  <c r="H807" i="51"/>
  <c r="G807" i="51"/>
  <c r="Z804" i="51"/>
  <c r="AB804" i="51" s="1"/>
  <c r="Y792" i="51"/>
  <c r="Y783" i="51" s="1"/>
  <c r="V804" i="51"/>
  <c r="W804" i="51"/>
  <c r="W796" i="51" s="1"/>
  <c r="U804" i="51"/>
  <c r="T804" i="51"/>
  <c r="S804" i="51"/>
  <c r="R804" i="51"/>
  <c r="T803" i="51"/>
  <c r="V803" i="51" s="1"/>
  <c r="X803" i="51" s="1"/>
  <c r="Z803" i="51" s="1"/>
  <c r="AB803" i="51" s="1"/>
  <c r="Z802" i="51"/>
  <c r="AB802" i="51" s="1"/>
  <c r="R802" i="51"/>
  <c r="O802" i="51"/>
  <c r="J802" i="51"/>
  <c r="Z801" i="51"/>
  <c r="AB801" i="51" s="1"/>
  <c r="R801" i="51"/>
  <c r="T801" i="51" s="1"/>
  <c r="O801" i="51"/>
  <c r="J801" i="51"/>
  <c r="Z800" i="51"/>
  <c r="AB800" i="51" s="1"/>
  <c r="S800" i="51"/>
  <c r="T800" i="51" s="1"/>
  <c r="Z799" i="51"/>
  <c r="AB799" i="51" s="1"/>
  <c r="S799" i="51"/>
  <c r="T799" i="51" s="1"/>
  <c r="Z798" i="51"/>
  <c r="AB798" i="51" s="1"/>
  <c r="U798" i="51"/>
  <c r="S798" i="51"/>
  <c r="R798" i="51"/>
  <c r="O798" i="51"/>
  <c r="I798" i="51"/>
  <c r="J798" i="51" s="1"/>
  <c r="Z797" i="51"/>
  <c r="U797" i="51"/>
  <c r="S797" i="51"/>
  <c r="R797" i="51"/>
  <c r="O797" i="51"/>
  <c r="I797" i="51"/>
  <c r="Q796" i="51"/>
  <c r="P796" i="51"/>
  <c r="N796" i="51"/>
  <c r="M796" i="51"/>
  <c r="L796" i="51"/>
  <c r="K796" i="51"/>
  <c r="H796" i="51"/>
  <c r="G796" i="51"/>
  <c r="AB797" i="51" l="1"/>
  <c r="AB796" i="51" s="1"/>
  <c r="AB795" i="51" s="1"/>
  <c r="Z796" i="51"/>
  <c r="Z795" i="51" s="1"/>
  <c r="Z807" i="51"/>
  <c r="AB808" i="51"/>
  <c r="AB807" i="51" s="1"/>
  <c r="AB806" i="51" s="1"/>
  <c r="D26" i="15" s="1"/>
  <c r="T807" i="51"/>
  <c r="J807" i="51"/>
  <c r="X796" i="51"/>
  <c r="X795" i="51" s="1"/>
  <c r="R807" i="51"/>
  <c r="V796" i="51"/>
  <c r="U796" i="51"/>
  <c r="S796" i="51"/>
  <c r="O796" i="51"/>
  <c r="I796" i="51"/>
  <c r="T798" i="51"/>
  <c r="R796" i="51"/>
  <c r="T797" i="51"/>
  <c r="J797" i="51"/>
  <c r="J796" i="51" s="1"/>
  <c r="F9" i="46"/>
  <c r="G9" i="46"/>
  <c r="H9" i="46"/>
  <c r="I9" i="46"/>
  <c r="J9" i="46"/>
  <c r="K9" i="46"/>
  <c r="E9" i="46"/>
  <c r="D21" i="46"/>
  <c r="Z258" i="51"/>
  <c r="Y257" i="51"/>
  <c r="X257" i="51"/>
  <c r="N258" i="51"/>
  <c r="N257" i="51" s="1"/>
  <c r="K258" i="51"/>
  <c r="O257" i="51"/>
  <c r="M257" i="51"/>
  <c r="K257" i="51"/>
  <c r="J257" i="51"/>
  <c r="Z257" i="51" l="1"/>
  <c r="AB258" i="51"/>
  <c r="AB257" i="51" s="1"/>
  <c r="T796" i="51"/>
  <c r="Z236" i="51"/>
  <c r="AB236" i="51" s="1"/>
  <c r="O236" i="51"/>
  <c r="J236" i="51"/>
  <c r="Z176" i="51"/>
  <c r="AB176" i="51" s="1"/>
  <c r="O176" i="51"/>
  <c r="J176" i="51"/>
  <c r="Z175" i="51"/>
  <c r="AB175" i="51" s="1"/>
  <c r="O175" i="51"/>
  <c r="J175" i="51"/>
  <c r="X174" i="51"/>
  <c r="Z174" i="51" s="1"/>
  <c r="AB174" i="51" s="1"/>
  <c r="V173" i="51"/>
  <c r="X173" i="51" s="1"/>
  <c r="Z173" i="51" s="1"/>
  <c r="AB173" i="51" s="1"/>
  <c r="Q173" i="51"/>
  <c r="P173" i="51"/>
  <c r="O173" i="51"/>
  <c r="N173" i="51"/>
  <c r="M173" i="51"/>
  <c r="L173" i="51"/>
  <c r="K173" i="51"/>
  <c r="I173" i="51"/>
  <c r="H173" i="51"/>
  <c r="X172" i="51"/>
  <c r="Z172" i="51" s="1"/>
  <c r="AB172" i="51" s="1"/>
  <c r="R171" i="51"/>
  <c r="O171" i="51"/>
  <c r="O170" i="51" s="1"/>
  <c r="J171" i="51"/>
  <c r="Z163" i="51"/>
  <c r="AB163" i="51" s="1"/>
  <c r="P163" i="51"/>
  <c r="R163" i="51" s="1"/>
  <c r="T163" i="51" s="1"/>
  <c r="N163" i="51"/>
  <c r="M163" i="51"/>
  <c r="L163" i="51"/>
  <c r="J163" i="51"/>
  <c r="Z162" i="51"/>
  <c r="P162" i="51"/>
  <c r="R162" i="51" s="1"/>
  <c r="T162" i="51" s="1"/>
  <c r="N162" i="51"/>
  <c r="M162" i="51"/>
  <c r="L162" i="51"/>
  <c r="J162" i="51"/>
  <c r="Z160" i="51"/>
  <c r="AB160" i="51" s="1"/>
  <c r="R160" i="51"/>
  <c r="T160" i="51" s="1"/>
  <c r="O160" i="51"/>
  <c r="J160" i="51"/>
  <c r="Z159" i="51"/>
  <c r="AB159" i="51" s="1"/>
  <c r="J159" i="51"/>
  <c r="M159" i="51" s="1"/>
  <c r="Z158" i="51"/>
  <c r="AB158" i="51" s="1"/>
  <c r="R158" i="51"/>
  <c r="O158" i="51"/>
  <c r="J158" i="51"/>
  <c r="W157" i="51"/>
  <c r="R157" i="51"/>
  <c r="T157" i="51" s="1"/>
  <c r="O157" i="51"/>
  <c r="J157" i="51"/>
  <c r="Z156" i="51"/>
  <c r="AB156" i="51" s="1"/>
  <c r="R156" i="51"/>
  <c r="T156" i="51" s="1"/>
  <c r="O156" i="51"/>
  <c r="J156" i="51"/>
  <c r="Z154" i="51"/>
  <c r="AB154" i="51" s="1"/>
  <c r="U154" i="51"/>
  <c r="S154" i="51"/>
  <c r="Z153" i="51"/>
  <c r="AB153" i="51" s="1"/>
  <c r="U153" i="51"/>
  <c r="S153" i="51"/>
  <c r="Z151" i="51"/>
  <c r="AB151" i="51" s="1"/>
  <c r="M151" i="51"/>
  <c r="L151" i="51"/>
  <c r="I151" i="51"/>
  <c r="J151" i="51" s="1"/>
  <c r="Z150" i="51"/>
  <c r="U150" i="51"/>
  <c r="S150" i="51"/>
  <c r="R150" i="51"/>
  <c r="M150" i="51"/>
  <c r="L150" i="51"/>
  <c r="I150" i="51"/>
  <c r="J150" i="51" s="1"/>
  <c r="X238" i="51"/>
  <c r="X229" i="51"/>
  <c r="X226" i="51"/>
  <c r="Y221" i="51"/>
  <c r="X221" i="51"/>
  <c r="Y213" i="51"/>
  <c r="Y217" i="51"/>
  <c r="X217" i="51"/>
  <c r="X213" i="51"/>
  <c r="X203" i="51"/>
  <c r="Z240" i="51"/>
  <c r="AB240" i="51" s="1"/>
  <c r="Z239" i="51"/>
  <c r="Y238" i="51"/>
  <c r="Z237" i="51"/>
  <c r="AB237" i="51" s="1"/>
  <c r="R237" i="51"/>
  <c r="O237" i="51"/>
  <c r="J237" i="51"/>
  <c r="Z234" i="51"/>
  <c r="AB234" i="51" s="1"/>
  <c r="O234" i="51"/>
  <c r="J234" i="51"/>
  <c r="Z231" i="51"/>
  <c r="AB231" i="51" s="1"/>
  <c r="Z230" i="51"/>
  <c r="Y229" i="51"/>
  <c r="W229" i="51"/>
  <c r="V229" i="51"/>
  <c r="U229" i="51"/>
  <c r="T229" i="51"/>
  <c r="Z228" i="51"/>
  <c r="AB228" i="51" s="1"/>
  <c r="Z227" i="51"/>
  <c r="Y226" i="51"/>
  <c r="W226" i="51"/>
  <c r="V226" i="51"/>
  <c r="U226" i="51"/>
  <c r="T226" i="51"/>
  <c r="Z223" i="51"/>
  <c r="AB223" i="51" s="1"/>
  <c r="Z222" i="51"/>
  <c r="W221" i="51"/>
  <c r="V221" i="51"/>
  <c r="U221" i="51"/>
  <c r="T221" i="51"/>
  <c r="AB227" i="51" l="1"/>
  <c r="AB226" i="51" s="1"/>
  <c r="Z226" i="51"/>
  <c r="AB239" i="51"/>
  <c r="AB238" i="51" s="1"/>
  <c r="Z238" i="51"/>
  <c r="AB230" i="51"/>
  <c r="AB229" i="51" s="1"/>
  <c r="Z229" i="51"/>
  <c r="AB222" i="51"/>
  <c r="AB221" i="51" s="1"/>
  <c r="Z221" i="51"/>
  <c r="T171" i="51"/>
  <c r="T170" i="51" s="1"/>
  <c r="R170" i="51"/>
  <c r="Z161" i="51"/>
  <c r="AB162" i="51"/>
  <c r="AB161" i="51" s="1"/>
  <c r="AB150" i="51"/>
  <c r="O162" i="51"/>
  <c r="L159" i="51"/>
  <c r="O163" i="51"/>
  <c r="J173" i="51"/>
  <c r="P159" i="51"/>
  <c r="R159" i="51" s="1"/>
  <c r="T159" i="51" s="1"/>
  <c r="O159" i="51"/>
  <c r="Z219" i="51"/>
  <c r="AB219" i="51" s="1"/>
  <c r="Z218" i="51"/>
  <c r="Z215" i="51"/>
  <c r="AB215" i="51" s="1"/>
  <c r="Z214" i="51"/>
  <c r="W213" i="51"/>
  <c r="V213" i="51"/>
  <c r="U213" i="51"/>
  <c r="T213" i="51"/>
  <c r="X212" i="51"/>
  <c r="Z212" i="51" s="1"/>
  <c r="AB212" i="51" s="1"/>
  <c r="V211" i="51"/>
  <c r="X211" i="51" s="1"/>
  <c r="Z211" i="51" s="1"/>
  <c r="AB211" i="51" s="1"/>
  <c r="Q211" i="51"/>
  <c r="P211" i="51"/>
  <c r="O211" i="51"/>
  <c r="N211" i="51"/>
  <c r="M211" i="51"/>
  <c r="L211" i="51"/>
  <c r="K211" i="51"/>
  <c r="I211" i="51"/>
  <c r="H211" i="51"/>
  <c r="X210" i="51"/>
  <c r="Z210" i="51" s="1"/>
  <c r="AB210" i="51" s="1"/>
  <c r="R209" i="51"/>
  <c r="T209" i="51" s="1"/>
  <c r="O209" i="51"/>
  <c r="O208" i="51" s="1"/>
  <c r="J209" i="51"/>
  <c r="Y208" i="51"/>
  <c r="W208" i="51"/>
  <c r="U208" i="51"/>
  <c r="S208" i="51"/>
  <c r="Q208" i="51"/>
  <c r="P208" i="51"/>
  <c r="N208" i="51"/>
  <c r="M208" i="51"/>
  <c r="L208" i="51"/>
  <c r="K208" i="51"/>
  <c r="I208" i="51"/>
  <c r="H208" i="51"/>
  <c r="Z205" i="51"/>
  <c r="AB205" i="51" s="1"/>
  <c r="P205" i="51"/>
  <c r="R205" i="51" s="1"/>
  <c r="T205" i="51" s="1"/>
  <c r="N205" i="51"/>
  <c r="M205" i="51"/>
  <c r="L205" i="51"/>
  <c r="J205" i="51"/>
  <c r="Z204" i="51"/>
  <c r="P204" i="51"/>
  <c r="R204" i="51" s="1"/>
  <c r="T204" i="51" s="1"/>
  <c r="N204" i="51"/>
  <c r="M204" i="51"/>
  <c r="L204" i="51"/>
  <c r="J204" i="51"/>
  <c r="Z192" i="51"/>
  <c r="AB192" i="51" s="1"/>
  <c r="U192" i="51"/>
  <c r="S192" i="51"/>
  <c r="Z191" i="51"/>
  <c r="AB191" i="51" s="1"/>
  <c r="U191" i="51"/>
  <c r="S191" i="51"/>
  <c r="Z199" i="51"/>
  <c r="AB199" i="51" s="1"/>
  <c r="R199" i="51"/>
  <c r="T199" i="51" s="1"/>
  <c r="O199" i="51"/>
  <c r="J199" i="51"/>
  <c r="Z198" i="51"/>
  <c r="AB198" i="51" s="1"/>
  <c r="J198" i="51"/>
  <c r="M198" i="51" s="1"/>
  <c r="Z196" i="51"/>
  <c r="AB196" i="51" s="1"/>
  <c r="R196" i="51"/>
  <c r="O196" i="51"/>
  <c r="J196" i="51"/>
  <c r="Z195" i="51"/>
  <c r="AB195" i="51" s="1"/>
  <c r="W195" i="51"/>
  <c r="R195" i="51"/>
  <c r="T195" i="51" s="1"/>
  <c r="O195" i="51"/>
  <c r="J195" i="51"/>
  <c r="Z194" i="51"/>
  <c r="AB194" i="51" s="1"/>
  <c r="R194" i="51"/>
  <c r="T194" i="51" s="1"/>
  <c r="O194" i="51"/>
  <c r="J194" i="51"/>
  <c r="Z398" i="51"/>
  <c r="AB398" i="51" s="1"/>
  <c r="R398" i="51"/>
  <c r="O398" i="51"/>
  <c r="J398" i="51"/>
  <c r="Z397" i="51"/>
  <c r="AB397" i="51" s="1"/>
  <c r="Z396" i="51"/>
  <c r="AB396" i="51" s="1"/>
  <c r="Z395" i="51"/>
  <c r="AB395" i="51" s="1"/>
  <c r="T395" i="51"/>
  <c r="O395" i="51"/>
  <c r="J395" i="51"/>
  <c r="Z394" i="51"/>
  <c r="T394" i="51"/>
  <c r="Y393" i="51"/>
  <c r="Y385" i="51" s="1"/>
  <c r="X393" i="51"/>
  <c r="X385" i="51" s="1"/>
  <c r="X384" i="51" s="1"/>
  <c r="W393" i="51"/>
  <c r="V393" i="51"/>
  <c r="U393" i="51"/>
  <c r="S393" i="51"/>
  <c r="R393" i="51"/>
  <c r="O393" i="51"/>
  <c r="J393" i="51"/>
  <c r="Z386" i="51"/>
  <c r="U386" i="51"/>
  <c r="S386" i="51"/>
  <c r="S385" i="51" s="1"/>
  <c r="R386" i="51"/>
  <c r="M386" i="51"/>
  <c r="O386" i="51" s="1"/>
  <c r="L386" i="51"/>
  <c r="L385" i="51" s="1"/>
  <c r="J386" i="51"/>
  <c r="W385" i="51"/>
  <c r="V385" i="51"/>
  <c r="U385" i="51"/>
  <c r="T385" i="51"/>
  <c r="Q385" i="51"/>
  <c r="P385" i="51"/>
  <c r="N385" i="51"/>
  <c r="K385" i="51"/>
  <c r="I385" i="51"/>
  <c r="H385" i="51"/>
  <c r="T402" i="51"/>
  <c r="U402" i="51"/>
  <c r="V402" i="51"/>
  <c r="W402" i="51"/>
  <c r="X402" i="51"/>
  <c r="Y402" i="51"/>
  <c r="Y366" i="51"/>
  <c r="X366" i="51"/>
  <c r="Z367" i="51"/>
  <c r="R367" i="51"/>
  <c r="O367" i="51"/>
  <c r="J367" i="51"/>
  <c r="Y527" i="51"/>
  <c r="X527" i="51"/>
  <c r="AB386" i="51" l="1"/>
  <c r="V171" i="51"/>
  <c r="V170" i="51" s="1"/>
  <c r="Z203" i="51"/>
  <c r="AB218" i="51"/>
  <c r="AB217" i="51" s="1"/>
  <c r="Z217" i="51"/>
  <c r="AB214" i="51"/>
  <c r="AB213" i="51" s="1"/>
  <c r="Z213" i="51"/>
  <c r="AB204" i="51"/>
  <c r="AB203" i="51" s="1"/>
  <c r="Z366" i="51"/>
  <c r="AB367" i="51"/>
  <c r="AB366" i="51" s="1"/>
  <c r="Z393" i="51"/>
  <c r="Z385" i="51" s="1"/>
  <c r="AB394" i="51"/>
  <c r="AB393" i="51" s="1"/>
  <c r="Y384" i="51"/>
  <c r="X171" i="51"/>
  <c r="X170" i="51" s="1"/>
  <c r="R385" i="51"/>
  <c r="O385" i="51"/>
  <c r="O205" i="51"/>
  <c r="J211" i="51"/>
  <c r="R208" i="51"/>
  <c r="M385" i="51"/>
  <c r="J385" i="51"/>
  <c r="O204" i="51"/>
  <c r="J208" i="51"/>
  <c r="T208" i="51"/>
  <c r="V209" i="51"/>
  <c r="L198" i="51"/>
  <c r="P198" i="51"/>
  <c r="R198" i="51" s="1"/>
  <c r="T198" i="51" s="1"/>
  <c r="O198" i="51"/>
  <c r="T393" i="51"/>
  <c r="AB385" i="51" l="1"/>
  <c r="AB384" i="51"/>
  <c r="Z384" i="51"/>
  <c r="Z375" i="51" s="1"/>
  <c r="Z171" i="51"/>
  <c r="V208" i="51"/>
  <c r="X209" i="51"/>
  <c r="X208" i="51" s="1"/>
  <c r="D60" i="15" l="1"/>
  <c r="AB375" i="51"/>
  <c r="AB171" i="51"/>
  <c r="AB170" i="51" s="1"/>
  <c r="AB149" i="51" s="1"/>
  <c r="Z170" i="51"/>
  <c r="Z149" i="51" s="1"/>
  <c r="Z209" i="51"/>
  <c r="AB209" i="51" l="1"/>
  <c r="AB208" i="51" s="1"/>
  <c r="Z208" i="51"/>
  <c r="X701" i="51"/>
  <c r="Y718" i="51"/>
  <c r="X718" i="51"/>
  <c r="Y492" i="51" l="1"/>
  <c r="X492" i="51"/>
  <c r="J470" i="51" l="1"/>
  <c r="O470" i="51"/>
  <c r="R470" i="51"/>
  <c r="T470" i="51" s="1"/>
  <c r="Z470" i="51"/>
  <c r="AB470" i="51" s="1"/>
  <c r="Y540" i="51"/>
  <c r="X540" i="51"/>
  <c r="Z542" i="51"/>
  <c r="AB542" i="51" s="1"/>
  <c r="R542" i="51"/>
  <c r="T542" i="51" s="1"/>
  <c r="O542" i="51"/>
  <c r="J542" i="51"/>
  <c r="Y647" i="51"/>
  <c r="Z721" i="51"/>
  <c r="AB721" i="51" s="1"/>
  <c r="X872" i="51"/>
  <c r="Y872" i="51"/>
  <c r="Z878" i="51"/>
  <c r="AB878" i="51" s="1"/>
  <c r="S878" i="51"/>
  <c r="T878" i="51" s="1"/>
  <c r="Z877" i="51"/>
  <c r="AB877" i="51" s="1"/>
  <c r="S877" i="51"/>
  <c r="T877" i="51" s="1"/>
  <c r="Y671" i="51"/>
  <c r="Y670" i="51" s="1"/>
  <c r="X671" i="51"/>
  <c r="X670" i="51" s="1"/>
  <c r="Z673" i="51"/>
  <c r="AB673" i="51" s="1"/>
  <c r="R673" i="51"/>
  <c r="O673" i="51"/>
  <c r="Z497" i="51"/>
  <c r="AB497" i="51" s="1"/>
  <c r="T497" i="51"/>
  <c r="O497" i="51"/>
  <c r="J497" i="51"/>
  <c r="Z496" i="51"/>
  <c r="AB496" i="51" s="1"/>
  <c r="T496" i="51"/>
  <c r="O496" i="51"/>
  <c r="J496" i="51"/>
  <c r="Z495" i="51"/>
  <c r="AB495" i="51" s="1"/>
  <c r="T495" i="51"/>
  <c r="O495" i="51"/>
  <c r="J495" i="51"/>
  <c r="Z708" i="51"/>
  <c r="AB708" i="51" s="1"/>
  <c r="T708" i="51"/>
  <c r="M708" i="51"/>
  <c r="J708" i="51"/>
  <c r="Z707" i="51"/>
  <c r="AB707" i="51" s="1"/>
  <c r="T707" i="51"/>
  <c r="M707" i="51"/>
  <c r="J707" i="51"/>
  <c r="L707" i="51" s="1"/>
  <c r="Z702" i="51"/>
  <c r="AB702" i="51" s="1"/>
  <c r="T702" i="51"/>
  <c r="K702" i="51"/>
  <c r="I702" i="51"/>
  <c r="Y919" i="51"/>
  <c r="X919" i="51"/>
  <c r="Z921" i="51"/>
  <c r="AB921" i="51" s="1"/>
  <c r="Y922" i="51"/>
  <c r="X922" i="51"/>
  <c r="Z924" i="51"/>
  <c r="AB924" i="51" s="1"/>
  <c r="T924" i="51"/>
  <c r="X696" i="51"/>
  <c r="Z700" i="51"/>
  <c r="AB700" i="51" s="1"/>
  <c r="T700" i="51"/>
  <c r="V700" i="51" s="1"/>
  <c r="Q700" i="51"/>
  <c r="Q699" i="51" s="1"/>
  <c r="P700" i="51"/>
  <c r="P699" i="51" s="1"/>
  <c r="O700" i="51"/>
  <c r="O699" i="51" s="1"/>
  <c r="N700" i="51"/>
  <c r="N699" i="51" s="1"/>
  <c r="M700" i="51"/>
  <c r="M699" i="51" s="1"/>
  <c r="L700" i="51"/>
  <c r="L699" i="51" s="1"/>
  <c r="K700" i="51"/>
  <c r="K699" i="51" s="1"/>
  <c r="J700" i="51"/>
  <c r="J699" i="51" s="1"/>
  <c r="I700" i="51"/>
  <c r="I699" i="51" s="1"/>
  <c r="Z699" i="51"/>
  <c r="AB699" i="51" s="1"/>
  <c r="T699" i="51"/>
  <c r="Z698" i="51"/>
  <c r="AB698" i="51" s="1"/>
  <c r="Z697" i="51"/>
  <c r="AB697" i="51" s="1"/>
  <c r="T697" i="51"/>
  <c r="M697" i="51"/>
  <c r="O697" i="51" s="1"/>
  <c r="J697" i="51"/>
  <c r="L697" i="51" s="1"/>
  <c r="Y696" i="51"/>
  <c r="K696" i="51"/>
  <c r="I696" i="51"/>
  <c r="Z365" i="51"/>
  <c r="AB365" i="51" s="1"/>
  <c r="Z364" i="51"/>
  <c r="AB364" i="51" s="1"/>
  <c r="Y363" i="51"/>
  <c r="X363" i="51"/>
  <c r="Y429" i="51"/>
  <c r="X429" i="51"/>
  <c r="Z435" i="51"/>
  <c r="AB435" i="51" s="1"/>
  <c r="Z434" i="51"/>
  <c r="AB434" i="51" s="1"/>
  <c r="Y658" i="51"/>
  <c r="X658" i="51"/>
  <c r="Z660" i="51"/>
  <c r="AB660" i="51" s="1"/>
  <c r="R660" i="51"/>
  <c r="T660" i="51" s="1"/>
  <c r="O660" i="51"/>
  <c r="J660" i="51"/>
  <c r="Z530" i="51"/>
  <c r="AB530" i="51" s="1"/>
  <c r="R530" i="51"/>
  <c r="S530" i="51" s="1"/>
  <c r="O530" i="51"/>
  <c r="J530" i="51"/>
  <c r="X849" i="51"/>
  <c r="Z851" i="51"/>
  <c r="AB851" i="51" s="1"/>
  <c r="R851" i="51"/>
  <c r="T851" i="51" s="1"/>
  <c r="N851" i="51"/>
  <c r="O851" i="51" s="1"/>
  <c r="J851" i="51"/>
  <c r="Y852" i="51"/>
  <c r="X852" i="51"/>
  <c r="Z854" i="51"/>
  <c r="AB854" i="51" s="1"/>
  <c r="R854" i="51"/>
  <c r="T854" i="51" s="1"/>
  <c r="O854" i="51"/>
  <c r="J854" i="51"/>
  <c r="Y661" i="51"/>
  <c r="X661" i="51"/>
  <c r="Z669" i="51"/>
  <c r="AB669" i="51" s="1"/>
  <c r="U669" i="51"/>
  <c r="R669" i="51"/>
  <c r="T669" i="51" s="1"/>
  <c r="O669" i="51"/>
  <c r="J669" i="51"/>
  <c r="Z668" i="51"/>
  <c r="AB668" i="51" s="1"/>
  <c r="U668" i="51"/>
  <c r="R668" i="51"/>
  <c r="T668" i="51" s="1"/>
  <c r="O668" i="51"/>
  <c r="J668" i="51"/>
  <c r="Z667" i="51"/>
  <c r="AB667" i="51" s="1"/>
  <c r="R667" i="51"/>
  <c r="T667" i="51" s="1"/>
  <c r="J667" i="51"/>
  <c r="L667" i="51" s="1"/>
  <c r="Z666" i="51"/>
  <c r="AB666" i="51" s="1"/>
  <c r="U666" i="51"/>
  <c r="R666" i="51"/>
  <c r="T666" i="51" s="1"/>
  <c r="O666" i="51"/>
  <c r="J666" i="51"/>
  <c r="Y372" i="51"/>
  <c r="Y371" i="51" s="1"/>
  <c r="Y370" i="51" s="1"/>
  <c r="X372" i="51"/>
  <c r="X371" i="51" s="1"/>
  <c r="X370" i="51" s="1"/>
  <c r="Z374" i="51"/>
  <c r="AB374" i="51" s="1"/>
  <c r="R374" i="51"/>
  <c r="T374" i="51" s="1"/>
  <c r="O374" i="51"/>
  <c r="J374" i="51"/>
  <c r="X925" i="51"/>
  <c r="Y925" i="51"/>
  <c r="Z928" i="51"/>
  <c r="AB928" i="51" s="1"/>
  <c r="T928" i="51"/>
  <c r="Z349" i="51"/>
  <c r="AB349" i="51" s="1"/>
  <c r="S349" i="51"/>
  <c r="T349" i="51" s="1"/>
  <c r="Z348" i="51"/>
  <c r="AB348" i="51" s="1"/>
  <c r="S348" i="51"/>
  <c r="T348" i="51" s="1"/>
  <c r="Z292" i="51"/>
  <c r="AB292" i="51" s="1"/>
  <c r="S292" i="51"/>
  <c r="T292" i="51" s="1"/>
  <c r="Z279" i="51"/>
  <c r="AB279" i="51" s="1"/>
  <c r="S279" i="51"/>
  <c r="T279" i="51" s="1"/>
  <c r="Z104" i="51"/>
  <c r="AB104" i="51" s="1"/>
  <c r="S104" i="51"/>
  <c r="O104" i="51"/>
  <c r="I104" i="51"/>
  <c r="J104" i="51" s="1"/>
  <c r="Z103" i="51"/>
  <c r="AB103" i="51" s="1"/>
  <c r="S103" i="51"/>
  <c r="O103" i="51"/>
  <c r="I103" i="51"/>
  <c r="J103" i="51" s="1"/>
  <c r="Z71" i="51"/>
  <c r="AB71" i="51" s="1"/>
  <c r="S71" i="51"/>
  <c r="T71" i="51" s="1"/>
  <c r="Y29" i="51"/>
  <c r="Z47" i="51"/>
  <c r="AB47" i="51" s="1"/>
  <c r="S47" i="51"/>
  <c r="X29" i="51"/>
  <c r="Z32" i="51"/>
  <c r="AB32" i="51" s="1"/>
  <c r="S32" i="51"/>
  <c r="R32" i="51"/>
  <c r="O32" i="51"/>
  <c r="Z21" i="51"/>
  <c r="AB21" i="51" s="1"/>
  <c r="S21" i="51"/>
  <c r="Z295" i="51"/>
  <c r="AB295" i="51" s="1"/>
  <c r="T295" i="51"/>
  <c r="O295" i="51"/>
  <c r="J295" i="51"/>
  <c r="Z294" i="51"/>
  <c r="T294" i="51"/>
  <c r="T293" i="51" s="1"/>
  <c r="Y293" i="51"/>
  <c r="X293" i="51"/>
  <c r="W293" i="51"/>
  <c r="V293" i="51"/>
  <c r="U293" i="51"/>
  <c r="S293" i="51"/>
  <c r="R293" i="51"/>
  <c r="O293" i="51"/>
  <c r="J293" i="51"/>
  <c r="Z282" i="51"/>
  <c r="AB282" i="51" s="1"/>
  <c r="T282" i="51"/>
  <c r="O282" i="51"/>
  <c r="J282" i="51"/>
  <c r="Z281" i="51"/>
  <c r="AB281" i="51" s="1"/>
  <c r="AB280" i="51" s="1"/>
  <c r="T281" i="51"/>
  <c r="Y280" i="51"/>
  <c r="Y276" i="51" s="1"/>
  <c r="X280" i="51"/>
  <c r="X276" i="51" s="1"/>
  <c r="W280" i="51"/>
  <c r="V280" i="51"/>
  <c r="U280" i="51"/>
  <c r="S280" i="51"/>
  <c r="R280" i="51"/>
  <c r="O280" i="51"/>
  <c r="J280" i="51"/>
  <c r="Y119" i="51"/>
  <c r="X119" i="51"/>
  <c r="Z123" i="51"/>
  <c r="AB123" i="51" s="1"/>
  <c r="R123" i="51"/>
  <c r="T123" i="51" s="1"/>
  <c r="O123" i="51"/>
  <c r="J123" i="51"/>
  <c r="Z122" i="51"/>
  <c r="AB122" i="51" s="1"/>
  <c r="Z58" i="51"/>
  <c r="AB58" i="51" s="1"/>
  <c r="T58" i="51"/>
  <c r="Z57" i="51"/>
  <c r="AB57" i="51" s="1"/>
  <c r="T57" i="51"/>
  <c r="Y56" i="51"/>
  <c r="X56" i="51"/>
  <c r="W56" i="51"/>
  <c r="V56" i="51"/>
  <c r="U56" i="51"/>
  <c r="S56" i="51"/>
  <c r="R56" i="51"/>
  <c r="Z293" i="51" l="1"/>
  <c r="AB294" i="51"/>
  <c r="AB293" i="51" s="1"/>
  <c r="AB56" i="51"/>
  <c r="AB363" i="51"/>
  <c r="AB696" i="51"/>
  <c r="Z280" i="51"/>
  <c r="T280" i="51"/>
  <c r="J696" i="51"/>
  <c r="N707" i="51"/>
  <c r="P707" i="51" s="1"/>
  <c r="O708" i="51"/>
  <c r="Q708" i="51" s="1"/>
  <c r="L708" i="51"/>
  <c r="O707" i="51"/>
  <c r="Q707" i="51" s="1"/>
  <c r="Z363" i="51"/>
  <c r="M696" i="51"/>
  <c r="Z696" i="51"/>
  <c r="O696" i="51"/>
  <c r="Q697" i="51"/>
  <c r="Q696" i="51" s="1"/>
  <c r="L696" i="51"/>
  <c r="N697" i="51"/>
  <c r="M667" i="51"/>
  <c r="O667" i="51" s="1"/>
  <c r="T530" i="51"/>
  <c r="U530" i="51" s="1"/>
  <c r="T56" i="51"/>
  <c r="Z56" i="51"/>
  <c r="Y517" i="51"/>
  <c r="X517" i="51"/>
  <c r="Z519" i="51"/>
  <c r="AB519" i="51" s="1"/>
  <c r="Z518" i="51"/>
  <c r="AB518" i="51" s="1"/>
  <c r="AB517" i="51" l="1"/>
  <c r="N708" i="51"/>
  <c r="P708" i="51" s="1"/>
  <c r="P697" i="51"/>
  <c r="P696" i="51" s="1"/>
  <c r="N696" i="51"/>
  <c r="V530" i="51"/>
  <c r="W530" i="51" s="1"/>
  <c r="Z517" i="51"/>
  <c r="Y688" i="51" l="1"/>
  <c r="X688" i="51"/>
  <c r="Y949" i="51" l="1"/>
  <c r="X949" i="51"/>
  <c r="X77" i="51"/>
  <c r="X68" i="51" s="1"/>
  <c r="X53" i="51"/>
  <c r="D26" i="46" l="1"/>
  <c r="Y903" i="51" l="1"/>
  <c r="Z657" i="51" l="1"/>
  <c r="AB657" i="51" s="1"/>
  <c r="Z794" i="51"/>
  <c r="AB794" i="51" s="1"/>
  <c r="Z81" i="51"/>
  <c r="Y680" i="51"/>
  <c r="Y675" i="51"/>
  <c r="Y674" i="51" s="1"/>
  <c r="Z681" i="51"/>
  <c r="Z676" i="51"/>
  <c r="X675" i="51"/>
  <c r="X674" i="51" s="1"/>
  <c r="Z672" i="51"/>
  <c r="AB672" i="51" s="1"/>
  <c r="AB671" i="51" s="1"/>
  <c r="AB670" i="51" s="1"/>
  <c r="D13" i="15" s="1"/>
  <c r="Z297" i="51"/>
  <c r="AB297" i="51" s="1"/>
  <c r="Z116" i="51"/>
  <c r="AB116" i="51" s="1"/>
  <c r="Z120" i="51"/>
  <c r="AB120" i="51" s="1"/>
  <c r="Z27" i="51"/>
  <c r="AB27" i="51" s="1"/>
  <c r="Z28" i="51"/>
  <c r="AB28" i="51" s="1"/>
  <c r="Z19" i="51"/>
  <c r="AB19" i="51" s="1"/>
  <c r="Z30" i="51"/>
  <c r="Z31" i="51"/>
  <c r="AB31" i="51" s="1"/>
  <c r="Z36" i="51"/>
  <c r="AB36" i="51" s="1"/>
  <c r="Z45" i="51"/>
  <c r="Z46" i="51"/>
  <c r="AB46" i="51" s="1"/>
  <c r="Z51" i="51"/>
  <c r="AB51" i="51" s="1"/>
  <c r="Z52" i="51"/>
  <c r="AB52" i="51" s="1"/>
  <c r="Z69" i="51"/>
  <c r="Z70" i="51"/>
  <c r="AB70" i="51" s="1"/>
  <c r="Z75" i="51"/>
  <c r="AB75" i="51" s="1"/>
  <c r="Z85" i="51"/>
  <c r="AB85" i="51" s="1"/>
  <c r="Z89" i="51"/>
  <c r="AB89" i="51" s="1"/>
  <c r="Z88" i="51"/>
  <c r="AB88" i="51" s="1"/>
  <c r="Z90" i="51"/>
  <c r="AB90" i="51" s="1"/>
  <c r="Z94" i="51"/>
  <c r="AB94" i="51" s="1"/>
  <c r="Z95" i="51"/>
  <c r="AB95" i="51" s="1"/>
  <c r="Z92" i="51"/>
  <c r="AB92" i="51" s="1"/>
  <c r="Z93" i="51"/>
  <c r="AB93" i="51" s="1"/>
  <c r="Z96" i="51"/>
  <c r="AB96" i="51" s="1"/>
  <c r="J98" i="51"/>
  <c r="Z99" i="51"/>
  <c r="AB99" i="51" s="1"/>
  <c r="Z100" i="51"/>
  <c r="AB100" i="51" s="1"/>
  <c r="Z105" i="51"/>
  <c r="AB105" i="51" s="1"/>
  <c r="Z106" i="51"/>
  <c r="AB106" i="51" s="1"/>
  <c r="Z107" i="51"/>
  <c r="AB107" i="51" s="1"/>
  <c r="Z108" i="51"/>
  <c r="AB108" i="51" s="1"/>
  <c r="V109" i="51"/>
  <c r="X109" i="51" s="1"/>
  <c r="Z109" i="51" s="1"/>
  <c r="AB109" i="51" s="1"/>
  <c r="V110" i="51"/>
  <c r="X110" i="51" s="1"/>
  <c r="Z110" i="51" s="1"/>
  <c r="AB110" i="51" s="1"/>
  <c r="Z101" i="51"/>
  <c r="AB101" i="51" s="1"/>
  <c r="Z102" i="51"/>
  <c r="AB102" i="51" s="1"/>
  <c r="Z117" i="51"/>
  <c r="AB117" i="51" s="1"/>
  <c r="Z121" i="51"/>
  <c r="AB121" i="51" s="1"/>
  <c r="Z188" i="51"/>
  <c r="Z189" i="51"/>
  <c r="AB189" i="51" s="1"/>
  <c r="Z259" i="51"/>
  <c r="Z260" i="51"/>
  <c r="AB260" i="51" s="1"/>
  <c r="Z278" i="51"/>
  <c r="Z286" i="51"/>
  <c r="AB286" i="51" s="1"/>
  <c r="Z287" i="51"/>
  <c r="AB287" i="51" s="1"/>
  <c r="Z288" i="51"/>
  <c r="AB288" i="51" s="1"/>
  <c r="Z290" i="51"/>
  <c r="AB290" i="51" s="1"/>
  <c r="Z291" i="51"/>
  <c r="AB291" i="51" s="1"/>
  <c r="Z296" i="51"/>
  <c r="AB296" i="51" s="1"/>
  <c r="Z298" i="51"/>
  <c r="AB298" i="51" s="1"/>
  <c r="X501" i="51"/>
  <c r="Z501" i="51" s="1"/>
  <c r="X510" i="51"/>
  <c r="Z546" i="51"/>
  <c r="Z480" i="51"/>
  <c r="AB480" i="51" s="1"/>
  <c r="Z467" i="51"/>
  <c r="AB467" i="51" s="1"/>
  <c r="Z422" i="51"/>
  <c r="AB422" i="51" s="1"/>
  <c r="Z423" i="51"/>
  <c r="AB423" i="51" s="1"/>
  <c r="Z466" i="51"/>
  <c r="AB466" i="51" s="1"/>
  <c r="Z481" i="51"/>
  <c r="AB481" i="51" s="1"/>
  <c r="Z479" i="51"/>
  <c r="AB479" i="51" s="1"/>
  <c r="Z426" i="51"/>
  <c r="AB426" i="51" s="1"/>
  <c r="Z474" i="51"/>
  <c r="AB474" i="51" s="1"/>
  <c r="Z475" i="51"/>
  <c r="AB475" i="51" s="1"/>
  <c r="Z595" i="51"/>
  <c r="AB595" i="51" s="1"/>
  <c r="Z594" i="51"/>
  <c r="AB594" i="51" s="1"/>
  <c r="Z580" i="51"/>
  <c r="AB580" i="51" s="1"/>
  <c r="Z577" i="51"/>
  <c r="AB577" i="51" s="1"/>
  <c r="Z404" i="51"/>
  <c r="AB404" i="51" s="1"/>
  <c r="Z403" i="51"/>
  <c r="AB403" i="51" s="1"/>
  <c r="Y375" i="51"/>
  <c r="X375" i="51"/>
  <c r="W384" i="51"/>
  <c r="W375" i="51" s="1"/>
  <c r="U384" i="51"/>
  <c r="U375" i="51" s="1"/>
  <c r="T384" i="51"/>
  <c r="T375" i="51" s="1"/>
  <c r="Z302" i="51"/>
  <c r="AB302" i="51" s="1"/>
  <c r="Z301" i="51"/>
  <c r="AB301" i="51" s="1"/>
  <c r="Y300" i="51"/>
  <c r="Y289" i="51" s="1"/>
  <c r="X300" i="51"/>
  <c r="W300" i="51"/>
  <c r="V300" i="51"/>
  <c r="U300" i="51"/>
  <c r="T300" i="51"/>
  <c r="Y62" i="51"/>
  <c r="X62" i="51"/>
  <c r="Z64" i="51"/>
  <c r="AB64" i="51" s="1"/>
  <c r="Z63" i="51"/>
  <c r="AB63" i="51" s="1"/>
  <c r="Z541" i="51"/>
  <c r="R121" i="51"/>
  <c r="O121" i="51"/>
  <c r="J121" i="51"/>
  <c r="Y118" i="51"/>
  <c r="X118" i="51"/>
  <c r="W119" i="51"/>
  <c r="W118" i="51" s="1"/>
  <c r="V119" i="51"/>
  <c r="V118" i="51" s="1"/>
  <c r="U119" i="51"/>
  <c r="U118" i="51" s="1"/>
  <c r="S119" i="51"/>
  <c r="S118" i="51" s="1"/>
  <c r="Q119" i="51"/>
  <c r="Q118" i="51" s="1"/>
  <c r="P119" i="51"/>
  <c r="P118" i="51" s="1"/>
  <c r="N119" i="51"/>
  <c r="N118" i="51" s="1"/>
  <c r="M119" i="51"/>
  <c r="M118" i="51" s="1"/>
  <c r="L119" i="51"/>
  <c r="L118" i="51" s="1"/>
  <c r="K119" i="51"/>
  <c r="K118" i="51" s="1"/>
  <c r="I119" i="51"/>
  <c r="I118" i="51" s="1"/>
  <c r="H119" i="51"/>
  <c r="G118" i="51"/>
  <c r="X149" i="51"/>
  <c r="Z1138" i="51"/>
  <c r="AB1138" i="51" s="1"/>
  <c r="D71" i="15" s="1"/>
  <c r="Z1137" i="51"/>
  <c r="AB1137" i="51" s="1"/>
  <c r="Z1136" i="51"/>
  <c r="AB1136" i="51" s="1"/>
  <c r="Z1135" i="51"/>
  <c r="AB1135" i="51" s="1"/>
  <c r="Y972" i="51"/>
  <c r="Z968" i="51"/>
  <c r="Z966" i="51" s="1"/>
  <c r="Z962" i="51"/>
  <c r="Y961" i="51"/>
  <c r="Z960" i="51"/>
  <c r="AB960" i="51" s="1"/>
  <c r="Y952" i="51"/>
  <c r="Z950" i="51"/>
  <c r="AB950" i="51" s="1"/>
  <c r="AB949" i="51" s="1"/>
  <c r="AB946" i="51" s="1"/>
  <c r="Y946" i="51"/>
  <c r="Y939" i="51"/>
  <c r="Y938" i="51" s="1"/>
  <c r="Y935" i="51"/>
  <c r="Z934" i="51"/>
  <c r="AB934" i="51" s="1"/>
  <c r="Z933" i="51"/>
  <c r="AB933" i="51" s="1"/>
  <c r="Y932" i="51"/>
  <c r="Z930" i="51"/>
  <c r="Z927" i="51"/>
  <c r="AB927" i="51" s="1"/>
  <c r="Z926" i="51"/>
  <c r="AB926" i="51" s="1"/>
  <c r="Z923" i="51"/>
  <c r="Z920" i="51"/>
  <c r="Z906" i="51"/>
  <c r="AB906" i="51" s="1"/>
  <c r="Z904" i="51"/>
  <c r="AB904" i="51" s="1"/>
  <c r="Y888" i="51"/>
  <c r="Y887" i="51" s="1"/>
  <c r="Z884" i="51"/>
  <c r="AB884" i="51" s="1"/>
  <c r="Z883" i="51"/>
  <c r="AB883" i="51" s="1"/>
  <c r="Z882" i="51"/>
  <c r="AB882" i="51" s="1"/>
  <c r="Z881" i="51"/>
  <c r="AB881" i="51" s="1"/>
  <c r="Z880" i="51"/>
  <c r="AB880" i="51" s="1"/>
  <c r="Z879" i="51"/>
  <c r="AB879" i="51" s="1"/>
  <c r="Z876" i="51"/>
  <c r="AB876" i="51" s="1"/>
  <c r="Z875" i="51"/>
  <c r="AB875" i="51" s="1"/>
  <c r="Z874" i="51"/>
  <c r="AB874" i="51" s="1"/>
  <c r="Z873" i="51"/>
  <c r="AB873" i="51" s="1"/>
  <c r="Y869" i="51"/>
  <c r="Z868" i="51"/>
  <c r="AB868" i="51" s="1"/>
  <c r="Z867" i="51"/>
  <c r="AB867" i="51" s="1"/>
  <c r="Y866" i="51"/>
  <c r="Y862" i="51"/>
  <c r="Z859" i="51"/>
  <c r="AB859" i="51" s="1"/>
  <c r="Z853" i="51"/>
  <c r="Y846" i="51"/>
  <c r="Z843" i="51"/>
  <c r="AB843" i="51" s="1"/>
  <c r="Z842" i="51"/>
  <c r="AB842" i="51" s="1"/>
  <c r="Y806" i="51"/>
  <c r="Z790" i="51"/>
  <c r="AB790" i="51" s="1"/>
  <c r="Z789" i="51"/>
  <c r="AB789" i="51" s="1"/>
  <c r="Z788" i="51"/>
  <c r="AB788" i="51" s="1"/>
  <c r="Z787" i="51"/>
  <c r="AB787" i="51" s="1"/>
  <c r="Z786" i="51"/>
  <c r="AB786" i="51" s="1"/>
  <c r="Z785" i="51"/>
  <c r="AB785" i="51" s="1"/>
  <c r="Z784" i="51"/>
  <c r="AB784" i="51" s="1"/>
  <c r="Y773" i="51"/>
  <c r="Z722" i="51"/>
  <c r="AB722" i="51" s="1"/>
  <c r="Z720" i="51"/>
  <c r="AB720" i="51" s="1"/>
  <c r="Z719" i="51"/>
  <c r="AB719" i="51" s="1"/>
  <c r="Y715" i="51"/>
  <c r="Y712" i="51"/>
  <c r="Y710" i="51"/>
  <c r="Z706" i="51"/>
  <c r="AB706" i="51" s="1"/>
  <c r="Z705" i="51"/>
  <c r="AB705" i="51" s="1"/>
  <c r="Z703" i="51"/>
  <c r="Z691" i="51"/>
  <c r="AB691" i="51" s="1"/>
  <c r="Z690" i="51"/>
  <c r="AB690" i="51" s="1"/>
  <c r="Z689" i="51"/>
  <c r="AB689" i="51" s="1"/>
  <c r="Y678" i="51"/>
  <c r="Z665" i="51"/>
  <c r="AB665" i="51" s="1"/>
  <c r="Z664" i="51"/>
  <c r="AB664" i="51" s="1"/>
  <c r="Z663" i="51"/>
  <c r="AB663" i="51" s="1"/>
  <c r="Z662" i="51"/>
  <c r="AB662" i="51" s="1"/>
  <c r="Z659" i="51"/>
  <c r="Z655" i="51"/>
  <c r="AB655" i="51" s="1"/>
  <c r="Z654" i="51"/>
  <c r="AB654" i="51" s="1"/>
  <c r="Z653" i="51"/>
  <c r="AB653" i="51" s="1"/>
  <c r="Z652" i="51"/>
  <c r="AB652" i="51" s="1"/>
  <c r="Z651" i="51"/>
  <c r="AB651" i="51" s="1"/>
  <c r="Z650" i="51"/>
  <c r="AB650" i="51" s="1"/>
  <c r="Z649" i="51"/>
  <c r="AB649" i="51" s="1"/>
  <c r="Z648" i="51"/>
  <c r="AB648" i="51" s="1"/>
  <c r="Z609" i="51"/>
  <c r="AB609" i="51" s="1"/>
  <c r="Z608" i="51"/>
  <c r="AB608" i="51" s="1"/>
  <c r="Y607" i="51"/>
  <c r="Y601" i="51" s="1"/>
  <c r="Z598" i="51"/>
  <c r="AB598" i="51" s="1"/>
  <c r="Z597" i="51"/>
  <c r="AB597" i="51" s="1"/>
  <c r="Z596" i="51"/>
  <c r="AB596" i="51" s="1"/>
  <c r="Y593" i="51"/>
  <c r="Y586" i="51" s="1"/>
  <c r="Z582" i="51"/>
  <c r="AB582" i="51" s="1"/>
  <c r="Z581" i="51"/>
  <c r="AB581" i="51" s="1"/>
  <c r="Z579" i="51"/>
  <c r="AB579" i="51" s="1"/>
  <c r="Z578" i="51"/>
  <c r="AB578" i="51" s="1"/>
  <c r="Z575" i="51"/>
  <c r="AB575" i="51" s="1"/>
  <c r="Z574" i="51"/>
  <c r="AB574" i="51" s="1"/>
  <c r="Y573" i="51"/>
  <c r="Y572" i="51" s="1"/>
  <c r="Z539" i="51"/>
  <c r="AB539" i="51" s="1"/>
  <c r="Y537" i="51"/>
  <c r="Z528" i="51"/>
  <c r="AB528" i="51" s="1"/>
  <c r="Z513" i="51"/>
  <c r="Y512" i="51"/>
  <c r="Y511" i="51" s="1"/>
  <c r="Y509" i="51"/>
  <c r="Y507" i="51" s="1"/>
  <c r="Y506" i="51" s="1"/>
  <c r="Y504" i="51"/>
  <c r="Y503" i="51" s="1"/>
  <c r="Y500" i="51"/>
  <c r="Y499" i="51" s="1"/>
  <c r="Z494" i="51"/>
  <c r="AB494" i="51" s="1"/>
  <c r="Z493" i="51"/>
  <c r="AB493" i="51" s="1"/>
  <c r="Z491" i="51"/>
  <c r="AB491" i="51" s="1"/>
  <c r="Z490" i="51"/>
  <c r="AB490" i="51" s="1"/>
  <c r="Y489" i="51"/>
  <c r="Z488" i="51"/>
  <c r="AB488" i="51" s="1"/>
  <c r="Z487" i="51"/>
  <c r="AB487" i="51" s="1"/>
  <c r="Y486" i="51"/>
  <c r="Z484" i="51"/>
  <c r="AB484" i="51" s="1"/>
  <c r="Z483" i="51"/>
  <c r="AB483" i="51" s="1"/>
  <c r="Z482" i="51"/>
  <c r="AB482" i="51" s="1"/>
  <c r="Z473" i="51"/>
  <c r="AB473" i="51" s="1"/>
  <c r="Z472" i="51"/>
  <c r="AB472" i="51" s="1"/>
  <c r="Z471" i="51"/>
  <c r="AB471" i="51" s="1"/>
  <c r="Z469" i="51"/>
  <c r="AB469" i="51" s="1"/>
  <c r="Z468" i="51"/>
  <c r="AB468" i="51" s="1"/>
  <c r="Z433" i="51"/>
  <c r="AB433" i="51" s="1"/>
  <c r="Z432" i="51"/>
  <c r="AB432" i="51" s="1"/>
  <c r="Z431" i="51"/>
  <c r="AB431" i="51" s="1"/>
  <c r="Z430" i="51"/>
  <c r="AB430" i="51" s="1"/>
  <c r="Z428" i="51"/>
  <c r="AB428" i="51" s="1"/>
  <c r="Z427" i="51"/>
  <c r="AB427" i="51" s="1"/>
  <c r="Z425" i="51"/>
  <c r="AB425" i="51" s="1"/>
  <c r="Z424" i="51"/>
  <c r="AB424" i="51" s="1"/>
  <c r="Z373" i="51"/>
  <c r="AB373" i="51" s="1"/>
  <c r="AB372" i="51" s="1"/>
  <c r="AB371" i="51" s="1"/>
  <c r="AB370" i="51" s="1"/>
  <c r="Z362" i="51"/>
  <c r="AB362" i="51" s="1"/>
  <c r="Z361" i="51"/>
  <c r="AB361" i="51" s="1"/>
  <c r="Z360" i="51"/>
  <c r="AB360" i="51" s="1"/>
  <c r="Z359" i="51"/>
  <c r="AB359" i="51" s="1"/>
  <c r="Y357" i="51"/>
  <c r="Y343" i="51" s="1"/>
  <c r="Z355" i="51"/>
  <c r="AB355" i="51" s="1"/>
  <c r="Z354" i="51"/>
  <c r="AB354" i="51" s="1"/>
  <c r="Z353" i="51"/>
  <c r="AB353" i="51" s="1"/>
  <c r="Z352" i="51"/>
  <c r="AB352" i="51" s="1"/>
  <c r="Z351" i="51"/>
  <c r="AB351" i="51" s="1"/>
  <c r="Z350" i="51"/>
  <c r="AB350" i="51" s="1"/>
  <c r="Z347" i="51"/>
  <c r="AB347" i="51" s="1"/>
  <c r="Z346" i="51"/>
  <c r="AB346" i="51" s="1"/>
  <c r="Z345" i="51"/>
  <c r="AB345" i="51" s="1"/>
  <c r="Z344" i="51"/>
  <c r="AB344" i="51" s="1"/>
  <c r="Z342" i="51"/>
  <c r="AB342" i="51" s="1"/>
  <c r="Z341" i="51"/>
  <c r="AB341" i="51" s="1"/>
  <c r="Z340" i="51"/>
  <c r="AB340" i="51" s="1"/>
  <c r="Y339" i="51"/>
  <c r="Z312" i="51"/>
  <c r="AB312" i="51" s="1"/>
  <c r="Z309" i="51"/>
  <c r="Y308" i="51"/>
  <c r="Z307" i="51"/>
  <c r="AB307" i="51" s="1"/>
  <c r="Z277" i="51"/>
  <c r="Z272" i="51"/>
  <c r="Y271" i="51"/>
  <c r="Z270" i="51"/>
  <c r="AB270" i="51" s="1"/>
  <c r="Z269" i="51"/>
  <c r="AB269" i="51" s="1"/>
  <c r="Y268" i="51"/>
  <c r="Z267" i="51"/>
  <c r="AB267" i="51" s="1"/>
  <c r="Z266" i="51"/>
  <c r="AB266" i="51" s="1"/>
  <c r="Y265" i="51"/>
  <c r="Z264" i="51"/>
  <c r="AB264" i="51" s="1"/>
  <c r="Z263" i="51"/>
  <c r="AB263" i="51" s="1"/>
  <c r="Y262" i="51"/>
  <c r="Y149" i="51"/>
  <c r="Y128" i="51"/>
  <c r="Y126" i="51"/>
  <c r="Y125" i="51" s="1"/>
  <c r="Y115" i="51"/>
  <c r="Y114" i="51" s="1"/>
  <c r="Y111" i="51"/>
  <c r="Y87" i="51"/>
  <c r="Y80" i="51"/>
  <c r="Z79" i="51"/>
  <c r="AB79" i="51" s="1"/>
  <c r="Z78" i="51"/>
  <c r="AB78" i="51" s="1"/>
  <c r="Y77" i="51"/>
  <c r="Y68" i="51" s="1"/>
  <c r="Z76" i="51"/>
  <c r="AB76" i="51" s="1"/>
  <c r="Y59" i="51"/>
  <c r="Z55" i="51"/>
  <c r="AB55" i="51" s="1"/>
  <c r="Z54" i="51"/>
  <c r="AB54" i="51" s="1"/>
  <c r="Y53" i="51"/>
  <c r="Y40" i="51"/>
  <c r="Z39" i="51"/>
  <c r="Y38" i="51"/>
  <c r="Y26" i="51"/>
  <c r="Y18" i="51" s="1"/>
  <c r="Z25" i="51"/>
  <c r="AB25" i="51" s="1"/>
  <c r="Z20" i="51"/>
  <c r="AB20" i="51" s="1"/>
  <c r="Y421" i="51"/>
  <c r="Y407" i="51" s="1"/>
  <c r="Y478" i="51"/>
  <c r="Y477" i="51" s="1"/>
  <c r="Y465" i="51"/>
  <c r="Y436" i="51" s="1"/>
  <c r="Y545" i="51"/>
  <c r="W906" i="51"/>
  <c r="W904" i="51"/>
  <c r="W259" i="51"/>
  <c r="W352" i="51"/>
  <c r="W77" i="51"/>
  <c r="W68" i="51" s="1"/>
  <c r="W653" i="51"/>
  <c r="W647" i="51" s="1"/>
  <c r="W546" i="51"/>
  <c r="W545" i="51" s="1"/>
  <c r="W480" i="51"/>
  <c r="W479" i="51"/>
  <c r="W467" i="51"/>
  <c r="W466" i="51"/>
  <c r="W423" i="51"/>
  <c r="W422" i="51"/>
  <c r="W953" i="51"/>
  <c r="W952" i="51" s="1"/>
  <c r="W429" i="51"/>
  <c r="V429" i="51"/>
  <c r="X694" i="51"/>
  <c r="Z694" i="51" s="1"/>
  <c r="AB694" i="51" s="1"/>
  <c r="X695" i="51"/>
  <c r="Z695" i="51" s="1"/>
  <c r="AB695" i="51" s="1"/>
  <c r="T930" i="51"/>
  <c r="T929" i="51" s="1"/>
  <c r="W929" i="51"/>
  <c r="V929" i="51"/>
  <c r="U929" i="51"/>
  <c r="S929" i="51"/>
  <c r="R929" i="51"/>
  <c r="W688" i="51"/>
  <c r="Z692" i="51"/>
  <c r="AB692" i="51" s="1"/>
  <c r="W540" i="51"/>
  <c r="W509" i="51"/>
  <c r="W507" i="51" s="1"/>
  <c r="W506" i="51" s="1"/>
  <c r="V509" i="51"/>
  <c r="V507" i="51" s="1"/>
  <c r="V506" i="51" s="1"/>
  <c r="W792" i="51"/>
  <c r="W783" i="51" s="1"/>
  <c r="W262" i="51"/>
  <c r="W961" i="51"/>
  <c r="W957" i="51" s="1"/>
  <c r="W956" i="51" s="1"/>
  <c r="W26" i="51"/>
  <c r="W18" i="51" s="1"/>
  <c r="W29" i="51"/>
  <c r="W38" i="51"/>
  <c r="X38" i="51"/>
  <c r="W40" i="51"/>
  <c r="X41" i="51"/>
  <c r="W53" i="51"/>
  <c r="W59" i="51"/>
  <c r="Z61" i="51"/>
  <c r="AB61" i="51" s="1"/>
  <c r="W80" i="51"/>
  <c r="W87" i="51"/>
  <c r="W111" i="51"/>
  <c r="W115" i="51"/>
  <c r="W114" i="51" s="1"/>
  <c r="W113" i="51" s="1"/>
  <c r="W126" i="51"/>
  <c r="W125" i="51" s="1"/>
  <c r="W128" i="51"/>
  <c r="X129" i="51"/>
  <c r="W149" i="51"/>
  <c r="W148" i="51" s="1"/>
  <c r="W265" i="51"/>
  <c r="W268" i="51"/>
  <c r="W271" i="51"/>
  <c r="X271" i="51"/>
  <c r="X275" i="51"/>
  <c r="Z275" i="51" s="1"/>
  <c r="AB275" i="51" s="1"/>
  <c r="W308" i="51"/>
  <c r="X308" i="51"/>
  <c r="W339" i="51"/>
  <c r="W357" i="51"/>
  <c r="W372" i="51"/>
  <c r="W371" i="51" s="1"/>
  <c r="W370" i="51" s="1"/>
  <c r="W486" i="51"/>
  <c r="W489" i="51"/>
  <c r="W492" i="51"/>
  <c r="W500" i="51"/>
  <c r="W499" i="51" s="1"/>
  <c r="W504" i="51"/>
  <c r="W503" i="51" s="1"/>
  <c r="W502" i="51" s="1"/>
  <c r="W512" i="51"/>
  <c r="W511" i="51" s="1"/>
  <c r="X512" i="51"/>
  <c r="X511" i="51" s="1"/>
  <c r="W519" i="51"/>
  <c r="W527" i="51"/>
  <c r="W537" i="51"/>
  <c r="X545" i="51"/>
  <c r="W573" i="51"/>
  <c r="W572" i="51" s="1"/>
  <c r="W593" i="51"/>
  <c r="W586" i="51" s="1"/>
  <c r="W607" i="51"/>
  <c r="W601" i="51" s="1"/>
  <c r="W658" i="51"/>
  <c r="W671" i="51"/>
  <c r="W678" i="51"/>
  <c r="X679" i="51"/>
  <c r="W680" i="51"/>
  <c r="X680" i="51"/>
  <c r="W683" i="51"/>
  <c r="X686" i="51"/>
  <c r="X687" i="51"/>
  <c r="Z687" i="51" s="1"/>
  <c r="AB687" i="51" s="1"/>
  <c r="W701" i="51"/>
  <c r="W696" i="51" s="1"/>
  <c r="W704" i="51"/>
  <c r="W710" i="51"/>
  <c r="X711" i="51"/>
  <c r="X710" i="51" s="1"/>
  <c r="W715" i="51"/>
  <c r="W718" i="51"/>
  <c r="W773" i="51"/>
  <c r="X774" i="51"/>
  <c r="Z774" i="51" s="1"/>
  <c r="AB774" i="51" s="1"/>
  <c r="X775" i="51"/>
  <c r="Z775" i="51" s="1"/>
  <c r="AB775" i="51" s="1"/>
  <c r="X776" i="51"/>
  <c r="Z776" i="51" s="1"/>
  <c r="AB776" i="51" s="1"/>
  <c r="W806" i="51"/>
  <c r="W841" i="51"/>
  <c r="W846" i="51"/>
  <c r="X847" i="51"/>
  <c r="Z847" i="51" s="1"/>
  <c r="AB847" i="51" s="1"/>
  <c r="W849" i="51"/>
  <c r="W852" i="51"/>
  <c r="W862" i="51"/>
  <c r="W866" i="51"/>
  <c r="W869" i="51"/>
  <c r="W872" i="51"/>
  <c r="W888" i="51"/>
  <c r="X889" i="51"/>
  <c r="Z889" i="51" s="1"/>
  <c r="AB889" i="51" s="1"/>
  <c r="X890" i="51"/>
  <c r="X891" i="51"/>
  <c r="Z891" i="51" s="1"/>
  <c r="AB891" i="51" s="1"/>
  <c r="W898" i="51"/>
  <c r="X899" i="51"/>
  <c r="W919" i="51"/>
  <c r="W922" i="51"/>
  <c r="W925" i="51"/>
  <c r="W932" i="51"/>
  <c r="W935" i="51"/>
  <c r="W939" i="51"/>
  <c r="W938" i="51" s="1"/>
  <c r="W949" i="51"/>
  <c r="W946" i="51" s="1"/>
  <c r="X946" i="51"/>
  <c r="X955" i="51"/>
  <c r="X953" i="51" s="1"/>
  <c r="X959" i="51"/>
  <c r="W972" i="51"/>
  <c r="W971" i="51" s="1"/>
  <c r="X26" i="51"/>
  <c r="X18" i="51" s="1"/>
  <c r="X17" i="51" s="1"/>
  <c r="X16" i="51" s="1"/>
  <c r="X573" i="51"/>
  <c r="X572" i="51" s="1"/>
  <c r="X489" i="51"/>
  <c r="X972" i="51"/>
  <c r="X971" i="51" s="1"/>
  <c r="X961" i="51"/>
  <c r="X486" i="51"/>
  <c r="X357" i="51"/>
  <c r="X339" i="51"/>
  <c r="X268" i="51"/>
  <c r="X265" i="51"/>
  <c r="X262" i="51"/>
  <c r="X115" i="51"/>
  <c r="X114" i="51" s="1"/>
  <c r="X421" i="51"/>
  <c r="X932" i="51"/>
  <c r="W289" i="51"/>
  <c r="X866" i="51"/>
  <c r="W276" i="51"/>
  <c r="W661" i="51"/>
  <c r="X465" i="51"/>
  <c r="X436" i="51" s="1"/>
  <c r="X593" i="51"/>
  <c r="X586" i="51" s="1"/>
  <c r="X478" i="51"/>
  <c r="X477" i="51" s="1"/>
  <c r="U188" i="51"/>
  <c r="U259" i="51"/>
  <c r="R473" i="51"/>
  <c r="O473" i="51"/>
  <c r="J473" i="51"/>
  <c r="T107" i="51"/>
  <c r="U647" i="51"/>
  <c r="J654" i="51"/>
  <c r="O654" i="51"/>
  <c r="R654" i="51"/>
  <c r="S654" i="51"/>
  <c r="R353" i="51"/>
  <c r="O353" i="51"/>
  <c r="J353" i="51"/>
  <c r="D20" i="46"/>
  <c r="U665" i="51"/>
  <c r="U664" i="51"/>
  <c r="U662" i="51"/>
  <c r="U785" i="51"/>
  <c r="U784" i="51"/>
  <c r="U609" i="51"/>
  <c r="U608" i="51"/>
  <c r="U480" i="51"/>
  <c r="U479" i="51"/>
  <c r="U467" i="51"/>
  <c r="U466" i="51"/>
  <c r="U423" i="51"/>
  <c r="U422" i="51"/>
  <c r="U290" i="51"/>
  <c r="U289" i="51" s="1"/>
  <c r="U277" i="51"/>
  <c r="U276" i="51" s="1"/>
  <c r="U30" i="51"/>
  <c r="U29" i="51" s="1"/>
  <c r="U360" i="51"/>
  <c r="U359" i="51"/>
  <c r="U362" i="51"/>
  <c r="U361" i="51"/>
  <c r="U19" i="51"/>
  <c r="U260" i="51"/>
  <c r="U919" i="51"/>
  <c r="V919" i="51"/>
  <c r="T919" i="51"/>
  <c r="U59" i="51"/>
  <c r="T59" i="51"/>
  <c r="V59" i="51"/>
  <c r="U872" i="51"/>
  <c r="S876" i="51"/>
  <c r="T876" i="51" s="1"/>
  <c r="S875" i="51"/>
  <c r="T875" i="51" s="1"/>
  <c r="S874" i="51"/>
  <c r="T874" i="51" s="1"/>
  <c r="S85" i="51"/>
  <c r="R85" i="51"/>
  <c r="M85" i="51"/>
  <c r="O85" i="51" s="1"/>
  <c r="L85" i="51"/>
  <c r="J85" i="51"/>
  <c r="S81" i="51"/>
  <c r="R81" i="51"/>
  <c r="M81" i="51"/>
  <c r="O81" i="51" s="1"/>
  <c r="L81" i="51"/>
  <c r="J81" i="51"/>
  <c r="U80" i="51"/>
  <c r="T80" i="51"/>
  <c r="G80" i="51"/>
  <c r="G86" i="51"/>
  <c r="H87" i="51"/>
  <c r="H80" i="51" s="1"/>
  <c r="K87" i="51"/>
  <c r="K80" i="51" s="1"/>
  <c r="L87" i="51"/>
  <c r="M87" i="51"/>
  <c r="N87" i="51"/>
  <c r="N80" i="51" s="1"/>
  <c r="P87" i="51"/>
  <c r="P80" i="51" s="1"/>
  <c r="Q87" i="51"/>
  <c r="Q80" i="51" s="1"/>
  <c r="S87" i="51"/>
  <c r="U87" i="51"/>
  <c r="I88" i="51"/>
  <c r="J88" i="51" s="1"/>
  <c r="O88" i="51"/>
  <c r="R88" i="51"/>
  <c r="J89" i="51"/>
  <c r="O89" i="51"/>
  <c r="V89" i="51"/>
  <c r="X80" i="51"/>
  <c r="U718" i="51"/>
  <c r="T718" i="51"/>
  <c r="V718" i="51"/>
  <c r="V271" i="51"/>
  <c r="U271" i="51"/>
  <c r="T271" i="51"/>
  <c r="V941" i="51"/>
  <c r="X941" i="51" s="1"/>
  <c r="Z941" i="51" s="1"/>
  <c r="AB941" i="51" s="1"/>
  <c r="V940" i="51"/>
  <c r="U939" i="51"/>
  <c r="U938" i="51" s="1"/>
  <c r="T939" i="51"/>
  <c r="T938" i="51" s="1"/>
  <c r="U888" i="51"/>
  <c r="U265" i="51"/>
  <c r="T265" i="51"/>
  <c r="V265" i="51"/>
  <c r="U26" i="51"/>
  <c r="T26" i="51"/>
  <c r="V26" i="51"/>
  <c r="V18" i="51" s="1"/>
  <c r="T466" i="51"/>
  <c r="T1137" i="51"/>
  <c r="T972" i="51" s="1"/>
  <c r="T971" i="51" s="1"/>
  <c r="U922" i="51"/>
  <c r="T96" i="51"/>
  <c r="O96" i="51"/>
  <c r="J96" i="51"/>
  <c r="V92" i="51"/>
  <c r="V93" i="51"/>
  <c r="O93" i="51"/>
  <c r="I93" i="51"/>
  <c r="J93" i="51" s="1"/>
  <c r="O92" i="51"/>
  <c r="I92" i="51"/>
  <c r="J92" i="51" s="1"/>
  <c r="U68" i="51"/>
  <c r="U961" i="51"/>
  <c r="U957" i="51" s="1"/>
  <c r="U956" i="51" s="1"/>
  <c r="U953" i="51"/>
  <c r="U952" i="51" s="1"/>
  <c r="U949" i="51"/>
  <c r="U946" i="51" s="1"/>
  <c r="U935" i="51"/>
  <c r="U932" i="51"/>
  <c r="U925" i="51"/>
  <c r="U903" i="51"/>
  <c r="U898" i="51"/>
  <c r="U869" i="51"/>
  <c r="U866" i="51"/>
  <c r="U862" i="51"/>
  <c r="U852" i="51"/>
  <c r="U849" i="51"/>
  <c r="U846" i="51"/>
  <c r="U841" i="51"/>
  <c r="U806" i="51"/>
  <c r="U792" i="51"/>
  <c r="U773" i="51"/>
  <c r="U715" i="51"/>
  <c r="U710" i="51"/>
  <c r="U704" i="51"/>
  <c r="U701" i="51"/>
  <c r="U696" i="51" s="1"/>
  <c r="U688" i="51"/>
  <c r="U683" i="51"/>
  <c r="U680" i="51"/>
  <c r="U678" i="51"/>
  <c r="U671" i="51"/>
  <c r="U658" i="51"/>
  <c r="U573" i="51"/>
  <c r="U572" i="51" s="1"/>
  <c r="U540" i="51"/>
  <c r="U537" i="51"/>
  <c r="U527" i="51"/>
  <c r="U512" i="51"/>
  <c r="U511" i="51" s="1"/>
  <c r="U504" i="51"/>
  <c r="U503" i="51" s="1"/>
  <c r="U502" i="51" s="1"/>
  <c r="U500" i="51"/>
  <c r="U499" i="51" s="1"/>
  <c r="U492" i="51"/>
  <c r="U489" i="51"/>
  <c r="U486" i="51"/>
  <c r="U429" i="51"/>
  <c r="U372" i="51"/>
  <c r="U371" i="51" s="1"/>
  <c r="U370" i="51" s="1"/>
  <c r="U339" i="51"/>
  <c r="U308" i="51"/>
  <c r="U268" i="51"/>
  <c r="U262" i="51"/>
  <c r="U128" i="51"/>
  <c r="U126" i="51"/>
  <c r="U125" i="51" s="1"/>
  <c r="U115" i="51"/>
  <c r="U114" i="51" s="1"/>
  <c r="U113" i="51" s="1"/>
  <c r="U111" i="51"/>
  <c r="U53" i="51"/>
  <c r="U40" i="51"/>
  <c r="U38" i="51"/>
  <c r="V40" i="51"/>
  <c r="V38" i="51"/>
  <c r="U593" i="51"/>
  <c r="U586" i="51" s="1"/>
  <c r="U972" i="51"/>
  <c r="U971" i="51" s="1"/>
  <c r="S188" i="51"/>
  <c r="S69" i="51"/>
  <c r="S45" i="51"/>
  <c r="S290" i="51"/>
  <c r="S277" i="51"/>
  <c r="S19" i="51"/>
  <c r="S30" i="51"/>
  <c r="S728" i="51"/>
  <c r="S785" i="51"/>
  <c r="S727" i="51"/>
  <c r="S648" i="51"/>
  <c r="S650" i="51"/>
  <c r="S99" i="51"/>
  <c r="S100" i="51"/>
  <c r="O95" i="51"/>
  <c r="I95" i="51"/>
  <c r="J95" i="51" s="1"/>
  <c r="O94" i="51"/>
  <c r="I94" i="51"/>
  <c r="J94" i="51" s="1"/>
  <c r="S259" i="51"/>
  <c r="S260" i="51"/>
  <c r="S20" i="51"/>
  <c r="S31" i="51"/>
  <c r="S46" i="51"/>
  <c r="S70" i="51"/>
  <c r="T70" i="51" s="1"/>
  <c r="S101" i="51"/>
  <c r="S102" i="51"/>
  <c r="S278" i="51"/>
  <c r="T278" i="51" s="1"/>
  <c r="S291" i="51"/>
  <c r="T291" i="51" s="1"/>
  <c r="T289" i="51" s="1"/>
  <c r="S344" i="51"/>
  <c r="S346" i="51"/>
  <c r="T346" i="51" s="1"/>
  <c r="S345" i="51"/>
  <c r="S347" i="51"/>
  <c r="T347" i="51" s="1"/>
  <c r="S422" i="51"/>
  <c r="S424" i="51"/>
  <c r="T424" i="51" s="1"/>
  <c r="S423" i="51"/>
  <c r="S425" i="51"/>
  <c r="T425" i="51" s="1"/>
  <c r="S467" i="51"/>
  <c r="S466" i="51"/>
  <c r="S468" i="51"/>
  <c r="T468" i="51" s="1"/>
  <c r="S469" i="51"/>
  <c r="T469" i="51" s="1"/>
  <c r="S480" i="51"/>
  <c r="S479" i="51"/>
  <c r="S481" i="51"/>
  <c r="S651" i="51"/>
  <c r="T651" i="51" s="1"/>
  <c r="S652" i="51"/>
  <c r="T652" i="51" s="1"/>
  <c r="S729" i="51"/>
  <c r="S730" i="51"/>
  <c r="T730" i="51" s="1"/>
  <c r="V730" i="51" s="1"/>
  <c r="X730" i="51" s="1"/>
  <c r="Z730" i="51" s="1"/>
  <c r="AB730" i="51" s="1"/>
  <c r="S784" i="51"/>
  <c r="S786" i="51"/>
  <c r="T786" i="51" s="1"/>
  <c r="S787" i="51"/>
  <c r="T787" i="51" s="1"/>
  <c r="S873" i="51"/>
  <c r="S872" i="51" s="1"/>
  <c r="S1135" i="51"/>
  <c r="S1136" i="51"/>
  <c r="S743" i="51"/>
  <c r="S595" i="51"/>
  <c r="S594" i="51"/>
  <c r="S961" i="51"/>
  <c r="S957" i="51" s="1"/>
  <c r="S956" i="51" s="1"/>
  <c r="S792" i="51"/>
  <c r="S359" i="51"/>
  <c r="S360" i="51"/>
  <c r="S528" i="51"/>
  <c r="S527" i="51" s="1"/>
  <c r="R117" i="51"/>
  <c r="T40" i="51"/>
  <c r="S40" i="51"/>
  <c r="R40" i="51"/>
  <c r="J129" i="51"/>
  <c r="S128" i="51"/>
  <c r="N128" i="51"/>
  <c r="K128" i="51"/>
  <c r="I128" i="51"/>
  <c r="H128" i="51"/>
  <c r="S489" i="51"/>
  <c r="S492" i="51"/>
  <c r="R492" i="51"/>
  <c r="T494" i="51"/>
  <c r="O494" i="51"/>
  <c r="J494" i="51"/>
  <c r="S653" i="51"/>
  <c r="S51" i="51"/>
  <c r="T51" i="51" s="1"/>
  <c r="T128" i="51"/>
  <c r="O102" i="51"/>
  <c r="I102" i="51"/>
  <c r="J102" i="51" s="1"/>
  <c r="O101" i="51"/>
  <c r="I101" i="51"/>
  <c r="J101" i="51" s="1"/>
  <c r="V128" i="51"/>
  <c r="M189" i="51"/>
  <c r="L189" i="51"/>
  <c r="I189" i="51"/>
  <c r="J189" i="51" s="1"/>
  <c r="S903" i="51"/>
  <c r="R545" i="51"/>
  <c r="P546" i="51"/>
  <c r="P545" i="51" s="1"/>
  <c r="O546" i="51"/>
  <c r="I546" i="51"/>
  <c r="N545" i="51"/>
  <c r="M545" i="51"/>
  <c r="L545" i="51"/>
  <c r="K545" i="51"/>
  <c r="H545" i="51"/>
  <c r="D40" i="15"/>
  <c r="S607" i="51"/>
  <c r="S601" i="51" s="1"/>
  <c r="S922" i="51"/>
  <c r="R922" i="51"/>
  <c r="V745" i="51"/>
  <c r="X745" i="51" s="1"/>
  <c r="Z745" i="51" s="1"/>
  <c r="AB745" i="51" s="1"/>
  <c r="O745" i="51"/>
  <c r="O717" i="51"/>
  <c r="J717" i="51"/>
  <c r="V717" i="51"/>
  <c r="X717" i="51" s="1"/>
  <c r="Z717" i="51" s="1"/>
  <c r="AB717" i="51" s="1"/>
  <c r="O545" i="51"/>
  <c r="S888" i="51"/>
  <c r="T270" i="51"/>
  <c r="T269" i="51"/>
  <c r="S268" i="51"/>
  <c r="R268" i="51"/>
  <c r="V268" i="51"/>
  <c r="T36" i="51"/>
  <c r="T29" i="51" s="1"/>
  <c r="V29" i="51"/>
  <c r="S925" i="51"/>
  <c r="R925" i="51"/>
  <c r="V79" i="51"/>
  <c r="V78" i="51"/>
  <c r="V937" i="51"/>
  <c r="V936" i="51"/>
  <c r="X936" i="51" s="1"/>
  <c r="Z936" i="51" s="1"/>
  <c r="AB936" i="51" s="1"/>
  <c r="S935" i="51"/>
  <c r="R935" i="51"/>
  <c r="S115" i="51"/>
  <c r="S114" i="51" s="1"/>
  <c r="S113" i="51" s="1"/>
  <c r="S53" i="51"/>
  <c r="R53" i="51"/>
  <c r="T55" i="51"/>
  <c r="T54" i="51"/>
  <c r="T934" i="51"/>
  <c r="T933" i="51"/>
  <c r="S932" i="51"/>
  <c r="R932" i="51"/>
  <c r="T927" i="51"/>
  <c r="T926" i="51"/>
  <c r="T923" i="51"/>
  <c r="T922" i="51" s="1"/>
  <c r="S688" i="51"/>
  <c r="R688" i="51"/>
  <c r="O695" i="51"/>
  <c r="J695" i="51"/>
  <c r="P694" i="51"/>
  <c r="O694" i="51"/>
  <c r="J694" i="51"/>
  <c r="L694" i="51" s="1"/>
  <c r="V53" i="51"/>
  <c r="V922" i="51"/>
  <c r="V925" i="51"/>
  <c r="V932" i="51"/>
  <c r="T935" i="51"/>
  <c r="T879" i="51"/>
  <c r="T882" i="51"/>
  <c r="V882" i="51" s="1"/>
  <c r="T883" i="51"/>
  <c r="V883" i="51" s="1"/>
  <c r="S866" i="51"/>
  <c r="R884" i="51"/>
  <c r="O884" i="51"/>
  <c r="I884" i="51"/>
  <c r="J884" i="51" s="1"/>
  <c r="T286" i="51"/>
  <c r="T288" i="51"/>
  <c r="O493" i="51"/>
  <c r="O492" i="51" s="1"/>
  <c r="J493" i="51"/>
  <c r="Q492" i="51"/>
  <c r="P492" i="51"/>
  <c r="N492" i="51"/>
  <c r="M492" i="51"/>
  <c r="L492" i="51"/>
  <c r="K492" i="51"/>
  <c r="I492" i="51"/>
  <c r="H492" i="51"/>
  <c r="S846" i="51"/>
  <c r="T848" i="51"/>
  <c r="V848" i="51" s="1"/>
  <c r="X848" i="51" s="1"/>
  <c r="T793" i="51"/>
  <c r="V793" i="51" s="1"/>
  <c r="T791" i="51"/>
  <c r="V791" i="51" s="1"/>
  <c r="X791" i="51" s="1"/>
  <c r="R792" i="51"/>
  <c r="T493" i="51"/>
  <c r="T731" i="51"/>
  <c r="V731" i="51" s="1"/>
  <c r="X731" i="51" s="1"/>
  <c r="Z731" i="51" s="1"/>
  <c r="AB731" i="51" s="1"/>
  <c r="T732" i="51"/>
  <c r="V732" i="51" s="1"/>
  <c r="X732" i="51" s="1"/>
  <c r="Z732" i="51" s="1"/>
  <c r="AB732" i="51" s="1"/>
  <c r="T713" i="51"/>
  <c r="X713" i="51"/>
  <c r="Z713" i="51" s="1"/>
  <c r="AB713" i="51" s="1"/>
  <c r="R712" i="51"/>
  <c r="R710" i="51"/>
  <c r="T706" i="51"/>
  <c r="R704" i="51"/>
  <c r="T703" i="51"/>
  <c r="S701" i="51"/>
  <c r="S696" i="51" s="1"/>
  <c r="T691" i="51"/>
  <c r="T693" i="51"/>
  <c r="T689" i="51"/>
  <c r="T687" i="51"/>
  <c r="R683" i="51"/>
  <c r="S683" i="51"/>
  <c r="P683" i="51"/>
  <c r="O683" i="51"/>
  <c r="V872" i="51"/>
  <c r="V492" i="51"/>
  <c r="T686" i="51"/>
  <c r="Q683" i="51"/>
  <c r="V610" i="51"/>
  <c r="X610" i="51" s="1"/>
  <c r="Z610" i="51" s="1"/>
  <c r="AB610" i="51" s="1"/>
  <c r="V611" i="51"/>
  <c r="X611" i="51" s="1"/>
  <c r="Z611" i="51" s="1"/>
  <c r="AB611" i="51" s="1"/>
  <c r="S512" i="51"/>
  <c r="S511" i="51" s="1"/>
  <c r="R512" i="51"/>
  <c r="R511" i="51" s="1"/>
  <c r="S537" i="51"/>
  <c r="T484" i="51"/>
  <c r="V484" i="51" s="1"/>
  <c r="T362" i="51"/>
  <c r="J350" i="51"/>
  <c r="O350" i="51"/>
  <c r="R350" i="51"/>
  <c r="T350" i="51" s="1"/>
  <c r="S339" i="51"/>
  <c r="T341" i="51"/>
  <c r="S262" i="51"/>
  <c r="R263" i="51"/>
  <c r="O263" i="51"/>
  <c r="J263" i="51"/>
  <c r="R264" i="51"/>
  <c r="O264" i="51"/>
  <c r="O262" i="51" s="1"/>
  <c r="J264" i="51"/>
  <c r="Q262" i="51"/>
  <c r="P262" i="51"/>
  <c r="N262" i="51"/>
  <c r="M262" i="51"/>
  <c r="L262" i="51"/>
  <c r="K262" i="51"/>
  <c r="I262" i="51"/>
  <c r="H262" i="51"/>
  <c r="P261" i="51"/>
  <c r="R261" i="51" s="1"/>
  <c r="T261" i="51" s="1"/>
  <c r="N261" i="51"/>
  <c r="M261" i="51"/>
  <c r="L261" i="51"/>
  <c r="J261" i="51"/>
  <c r="V262" i="51"/>
  <c r="V683" i="51"/>
  <c r="T75" i="51"/>
  <c r="T25" i="51"/>
  <c r="T501" i="51"/>
  <c r="T500" i="51" s="1"/>
  <c r="T499" i="51" s="1"/>
  <c r="S38" i="51"/>
  <c r="S111" i="51"/>
  <c r="S126" i="51"/>
  <c r="S125" i="51" s="1"/>
  <c r="S308" i="51"/>
  <c r="S372" i="51"/>
  <c r="S371" i="51" s="1"/>
  <c r="S370" i="51" s="1"/>
  <c r="S486" i="51"/>
  <c r="S500" i="51"/>
  <c r="S499" i="51" s="1"/>
  <c r="S504" i="51"/>
  <c r="S503" i="51" s="1"/>
  <c r="S502" i="51" s="1"/>
  <c r="S573" i="51"/>
  <c r="S572" i="51" s="1"/>
  <c r="S658" i="51"/>
  <c r="S671" i="51"/>
  <c r="S678" i="51"/>
  <c r="S680" i="51"/>
  <c r="S715" i="51"/>
  <c r="S841" i="51"/>
  <c r="S849" i="51"/>
  <c r="S852" i="51"/>
  <c r="S862" i="51"/>
  <c r="S869" i="51"/>
  <c r="S898" i="51"/>
  <c r="S949" i="51"/>
  <c r="S946" i="51" s="1"/>
  <c r="S953" i="51"/>
  <c r="S952" i="51" s="1"/>
  <c r="J1186" i="51"/>
  <c r="J1172" i="51"/>
  <c r="G1172" i="51"/>
  <c r="G1171" i="51"/>
  <c r="R1138" i="51"/>
  <c r="N1138" i="51"/>
  <c r="O1138" i="51" s="1"/>
  <c r="R1137" i="51"/>
  <c r="O1137" i="51"/>
  <c r="J1137" i="51"/>
  <c r="R1135" i="51"/>
  <c r="O1135" i="51"/>
  <c r="J1135" i="51"/>
  <c r="K1134" i="51"/>
  <c r="K1131" i="51" s="1"/>
  <c r="I1134" i="51"/>
  <c r="I1133" i="51"/>
  <c r="K1133" i="51" s="1"/>
  <c r="K1132" i="51" s="1"/>
  <c r="I1130" i="51"/>
  <c r="I1129" i="51"/>
  <c r="K1129" i="51" s="1"/>
  <c r="I1128" i="51"/>
  <c r="J1128" i="51" s="1"/>
  <c r="I1127" i="51"/>
  <c r="K1127" i="51" s="1"/>
  <c r="I1126" i="51"/>
  <c r="I1125" i="51"/>
  <c r="I1124" i="51"/>
  <c r="J1124" i="51" s="1"/>
  <c r="I1123" i="51"/>
  <c r="K1123" i="51" s="1"/>
  <c r="I1122" i="51"/>
  <c r="I1121" i="51"/>
  <c r="I1120" i="51"/>
  <c r="K1120" i="51" s="1"/>
  <c r="I1119" i="51"/>
  <c r="I1118" i="51"/>
  <c r="J1118" i="51" s="1"/>
  <c r="I1117" i="51"/>
  <c r="K1117" i="51" s="1"/>
  <c r="I1116" i="51"/>
  <c r="I1115" i="51"/>
  <c r="I1114" i="51"/>
  <c r="K1114" i="51" s="1"/>
  <c r="I1113" i="51"/>
  <c r="I1112" i="51"/>
  <c r="I1111" i="51"/>
  <c r="K1111" i="51" s="1"/>
  <c r="I1110" i="51"/>
  <c r="K1110" i="51" s="1"/>
  <c r="I1109" i="51"/>
  <c r="I1108" i="51"/>
  <c r="I1107" i="51"/>
  <c r="J1107" i="51" s="1"/>
  <c r="L1107" i="51" s="1"/>
  <c r="I1106" i="51"/>
  <c r="K1106" i="51" s="1"/>
  <c r="I1105" i="51"/>
  <c r="K1105" i="51" s="1"/>
  <c r="I1104" i="51"/>
  <c r="K1104" i="51" s="1"/>
  <c r="I1103" i="51"/>
  <c r="K1103" i="51" s="1"/>
  <c r="I1102" i="51"/>
  <c r="I1101" i="51"/>
  <c r="I1100" i="51"/>
  <c r="J1100" i="51" s="1"/>
  <c r="I1099" i="51"/>
  <c r="K1099" i="51" s="1"/>
  <c r="I1098" i="51"/>
  <c r="J1098" i="51" s="1"/>
  <c r="I1097" i="51"/>
  <c r="K1097" i="51" s="1"/>
  <c r="I1096" i="51"/>
  <c r="J1096" i="51" s="1"/>
  <c r="I1095" i="51"/>
  <c r="K1095" i="51" s="1"/>
  <c r="I1094" i="51"/>
  <c r="I1093" i="51"/>
  <c r="K1093" i="51" s="1"/>
  <c r="I1092" i="51"/>
  <c r="K1092" i="51" s="1"/>
  <c r="I1091" i="51"/>
  <c r="I1090" i="51"/>
  <c r="I1089" i="51"/>
  <c r="J1089" i="51" s="1"/>
  <c r="I1088" i="51"/>
  <c r="K1088" i="51" s="1"/>
  <c r="I1087" i="51"/>
  <c r="I1086" i="51"/>
  <c r="K1086" i="51" s="1"/>
  <c r="I1085" i="51"/>
  <c r="K1085" i="51" s="1"/>
  <c r="I1084" i="51"/>
  <c r="K1084" i="51" s="1"/>
  <c r="I1083" i="51"/>
  <c r="K1083" i="51" s="1"/>
  <c r="I1082" i="51"/>
  <c r="K1082" i="51" s="1"/>
  <c r="I1081" i="51"/>
  <c r="I1080" i="51"/>
  <c r="I1079" i="51"/>
  <c r="I1078" i="51"/>
  <c r="K1078" i="51" s="1"/>
  <c r="I1077" i="51"/>
  <c r="K1077" i="51" s="1"/>
  <c r="I1076" i="51"/>
  <c r="I1075" i="51"/>
  <c r="I1074" i="51"/>
  <c r="J1074" i="51" s="1"/>
  <c r="I1073" i="51"/>
  <c r="K1073" i="51" s="1"/>
  <c r="I1072" i="51"/>
  <c r="I1071" i="51"/>
  <c r="J1071" i="51" s="1"/>
  <c r="I1070" i="51"/>
  <c r="K1070" i="51" s="1"/>
  <c r="I1069" i="51"/>
  <c r="K1069" i="51" s="1"/>
  <c r="I1068" i="51"/>
  <c r="I1067" i="51"/>
  <c r="I1066" i="51"/>
  <c r="K1066" i="51" s="1"/>
  <c r="I1065" i="51"/>
  <c r="K1065" i="51" s="1"/>
  <c r="I1064" i="51"/>
  <c r="I1063" i="51"/>
  <c r="K1063" i="51" s="1"/>
  <c r="I1062" i="51"/>
  <c r="K1062" i="51" s="1"/>
  <c r="I1061" i="51"/>
  <c r="I1060" i="51"/>
  <c r="I1059" i="51"/>
  <c r="K1059" i="51" s="1"/>
  <c r="I1058" i="51"/>
  <c r="K1058" i="51" s="1"/>
  <c r="I1057" i="51"/>
  <c r="I1056" i="51"/>
  <c r="J1056" i="51" s="1"/>
  <c r="I1055" i="51"/>
  <c r="K1055" i="51" s="1"/>
  <c r="I1054" i="51"/>
  <c r="J1054" i="51" s="1"/>
  <c r="I1053" i="51"/>
  <c r="I1052" i="51"/>
  <c r="K1052" i="51" s="1"/>
  <c r="I1051" i="51"/>
  <c r="K1051" i="51" s="1"/>
  <c r="I1050" i="51"/>
  <c r="K1050" i="51" s="1"/>
  <c r="I1049" i="51"/>
  <c r="I1048" i="51"/>
  <c r="K1048" i="51" s="1"/>
  <c r="I1047" i="51"/>
  <c r="K1047" i="51" s="1"/>
  <c r="I1046" i="51"/>
  <c r="I1045" i="51"/>
  <c r="I1044" i="51"/>
  <c r="K1044" i="51" s="1"/>
  <c r="I1043" i="51"/>
  <c r="J1043" i="51" s="1"/>
  <c r="L1043" i="51" s="1"/>
  <c r="I1042" i="51"/>
  <c r="K1042" i="51" s="1"/>
  <c r="I1041" i="51"/>
  <c r="K1041" i="51" s="1"/>
  <c r="I1040" i="51"/>
  <c r="J1040" i="51" s="1"/>
  <c r="I1039" i="51"/>
  <c r="J1039" i="51" s="1"/>
  <c r="I1038" i="51"/>
  <c r="I1037" i="51"/>
  <c r="K1037" i="51" s="1"/>
  <c r="I1036" i="51"/>
  <c r="K1036" i="51" s="1"/>
  <c r="I1035" i="51"/>
  <c r="K1035" i="51" s="1"/>
  <c r="I1034" i="51"/>
  <c r="I1033" i="51"/>
  <c r="K1033" i="51" s="1"/>
  <c r="I1032" i="51"/>
  <c r="J1032" i="51" s="1"/>
  <c r="L1032" i="51" s="1"/>
  <c r="I1031" i="51"/>
  <c r="J1031" i="51" s="1"/>
  <c r="I1030" i="51"/>
  <c r="I1029" i="51"/>
  <c r="K1029" i="51" s="1"/>
  <c r="I1028" i="51"/>
  <c r="K1028" i="51" s="1"/>
  <c r="I1027" i="51"/>
  <c r="I1026" i="51"/>
  <c r="K1026" i="51" s="1"/>
  <c r="I1025" i="51"/>
  <c r="K1025" i="51" s="1"/>
  <c r="I1024" i="51"/>
  <c r="J1024" i="51" s="1"/>
  <c r="I1023" i="51"/>
  <c r="K1023" i="51" s="1"/>
  <c r="I1022" i="51"/>
  <c r="I1021" i="51"/>
  <c r="J1021" i="51" s="1"/>
  <c r="I1020" i="51"/>
  <c r="K1020" i="51" s="1"/>
  <c r="I1019" i="51"/>
  <c r="K1019" i="51" s="1"/>
  <c r="I1018" i="51"/>
  <c r="K1018" i="51" s="1"/>
  <c r="I1017" i="51"/>
  <c r="K1017" i="51" s="1"/>
  <c r="I1016" i="51"/>
  <c r="J1016" i="51" s="1"/>
  <c r="I1015" i="51"/>
  <c r="K1015" i="51" s="1"/>
  <c r="I1014" i="51"/>
  <c r="I1013" i="51"/>
  <c r="K1013" i="51" s="1"/>
  <c r="I1012" i="51"/>
  <c r="J1012" i="51" s="1"/>
  <c r="L1012" i="51" s="1"/>
  <c r="I1011" i="51"/>
  <c r="K1011" i="51" s="1"/>
  <c r="I1010" i="51"/>
  <c r="J1010" i="51" s="1"/>
  <c r="I1009" i="51"/>
  <c r="I1008" i="51"/>
  <c r="I1007" i="51"/>
  <c r="K1007" i="51" s="1"/>
  <c r="I1006" i="51"/>
  <c r="J1006" i="51" s="1"/>
  <c r="I1005" i="51"/>
  <c r="I1004" i="51"/>
  <c r="J1004" i="51" s="1"/>
  <c r="L1004" i="51" s="1"/>
  <c r="I1003" i="51"/>
  <c r="I1002" i="51"/>
  <c r="I1001" i="51"/>
  <c r="I1000" i="51"/>
  <c r="J1000" i="51" s="1"/>
  <c r="I999" i="51"/>
  <c r="J999" i="51" s="1"/>
  <c r="I998" i="51"/>
  <c r="I997" i="51"/>
  <c r="K997" i="51" s="1"/>
  <c r="I996" i="51"/>
  <c r="I995" i="51"/>
  <c r="I994" i="51"/>
  <c r="I993" i="51"/>
  <c r="I992" i="51"/>
  <c r="K992" i="51" s="1"/>
  <c r="I991" i="51"/>
  <c r="K991" i="51" s="1"/>
  <c r="I990" i="51"/>
  <c r="J990" i="51" s="1"/>
  <c r="I989" i="51"/>
  <c r="I988" i="51"/>
  <c r="I987" i="51"/>
  <c r="I986" i="51"/>
  <c r="J986" i="51" s="1"/>
  <c r="L986" i="51" s="1"/>
  <c r="I985" i="51"/>
  <c r="J985" i="51" s="1"/>
  <c r="I984" i="51"/>
  <c r="I983" i="51"/>
  <c r="J983" i="51" s="1"/>
  <c r="L983" i="51" s="1"/>
  <c r="I982" i="51"/>
  <c r="I981" i="51"/>
  <c r="K981" i="51" s="1"/>
  <c r="I980" i="51"/>
  <c r="K980" i="51" s="1"/>
  <c r="I979" i="51"/>
  <c r="I978" i="51"/>
  <c r="I977" i="51"/>
  <c r="K977" i="51" s="1"/>
  <c r="I976" i="51"/>
  <c r="K976" i="51" s="1"/>
  <c r="I975" i="51"/>
  <c r="Q972" i="51"/>
  <c r="Q971" i="51" s="1"/>
  <c r="P972" i="51"/>
  <c r="P971" i="51" s="1"/>
  <c r="N972" i="51"/>
  <c r="N971" i="51" s="1"/>
  <c r="M972" i="51"/>
  <c r="M971" i="51" s="1"/>
  <c r="L972" i="51"/>
  <c r="L971" i="51" s="1"/>
  <c r="K972" i="51"/>
  <c r="K971" i="51" s="1"/>
  <c r="I972" i="51"/>
  <c r="I971" i="51" s="1"/>
  <c r="H972" i="51"/>
  <c r="H971" i="51" s="1"/>
  <c r="G972" i="51"/>
  <c r="R967" i="51"/>
  <c r="S967" i="51" s="1"/>
  <c r="J967" i="51"/>
  <c r="R962" i="51"/>
  <c r="R961" i="51" s="1"/>
  <c r="O962" i="51"/>
  <c r="O961" i="51" s="1"/>
  <c r="J962" i="51"/>
  <c r="Q961" i="51"/>
  <c r="Q957" i="51" s="1"/>
  <c r="Q956" i="51" s="1"/>
  <c r="P961" i="51"/>
  <c r="P957" i="51" s="1"/>
  <c r="P956" i="51" s="1"/>
  <c r="N961" i="51"/>
  <c r="N957" i="51" s="1"/>
  <c r="N956" i="51" s="1"/>
  <c r="M961" i="51"/>
  <c r="M957" i="51" s="1"/>
  <c r="M956" i="51" s="1"/>
  <c r="L961" i="51"/>
  <c r="L957" i="51" s="1"/>
  <c r="L956" i="51" s="1"/>
  <c r="K961" i="51"/>
  <c r="I961" i="51"/>
  <c r="H961" i="51"/>
  <c r="R960" i="51"/>
  <c r="O960" i="51"/>
  <c r="J960" i="51"/>
  <c r="R959" i="51"/>
  <c r="O959" i="51"/>
  <c r="J959" i="51"/>
  <c r="R958" i="51"/>
  <c r="S958" i="51" s="1"/>
  <c r="J958" i="51"/>
  <c r="G957" i="51"/>
  <c r="G956" i="51" s="1"/>
  <c r="R955" i="51"/>
  <c r="R953" i="51" s="1"/>
  <c r="R952" i="51" s="1"/>
  <c r="O955" i="51"/>
  <c r="O953" i="51" s="1"/>
  <c r="O952" i="51" s="1"/>
  <c r="J955" i="51"/>
  <c r="Q953" i="51"/>
  <c r="Q952" i="51" s="1"/>
  <c r="P953" i="51"/>
  <c r="P952" i="51" s="1"/>
  <c r="N953" i="51"/>
  <c r="N952" i="51" s="1"/>
  <c r="M953" i="51"/>
  <c r="M952" i="51" s="1"/>
  <c r="L953" i="51"/>
  <c r="L952" i="51" s="1"/>
  <c r="K953" i="51"/>
  <c r="K952" i="51" s="1"/>
  <c r="I953" i="51"/>
  <c r="I952" i="51" s="1"/>
  <c r="H953" i="51"/>
  <c r="H952" i="51" s="1"/>
  <c r="G952" i="51"/>
  <c r="R950" i="51"/>
  <c r="R949" i="51" s="1"/>
  <c r="R946" i="51" s="1"/>
  <c r="O950" i="51"/>
  <c r="O949" i="51" s="1"/>
  <c r="J950" i="51"/>
  <c r="J949" i="51" s="1"/>
  <c r="Q949" i="51"/>
  <c r="P949" i="51"/>
  <c r="N949" i="51"/>
  <c r="M949" i="51"/>
  <c r="L949" i="51"/>
  <c r="K949" i="51"/>
  <c r="I949" i="51"/>
  <c r="H949" i="51"/>
  <c r="R948" i="51"/>
  <c r="S948" i="51" s="1"/>
  <c r="S947" i="51" s="1"/>
  <c r="O948" i="51"/>
  <c r="O947" i="51" s="1"/>
  <c r="J948" i="51"/>
  <c r="Q947" i="51"/>
  <c r="P947" i="51"/>
  <c r="N947" i="51"/>
  <c r="M947" i="51"/>
  <c r="L947" i="51"/>
  <c r="K947" i="51"/>
  <c r="I947" i="51"/>
  <c r="H947" i="51"/>
  <c r="R919" i="51"/>
  <c r="O919" i="51"/>
  <c r="R918" i="51"/>
  <c r="S918" i="51" s="1"/>
  <c r="T918" i="51" s="1"/>
  <c r="U918" i="51" s="1"/>
  <c r="O918" i="51"/>
  <c r="J918" i="51"/>
  <c r="J917" i="51"/>
  <c r="K916" i="51"/>
  <c r="I916" i="51"/>
  <c r="J916" i="51" s="1"/>
  <c r="J915" i="51"/>
  <c r="L915" i="51" s="1"/>
  <c r="N915" i="51" s="1"/>
  <c r="J914" i="51"/>
  <c r="R913" i="51"/>
  <c r="O913" i="51"/>
  <c r="R912" i="51"/>
  <c r="S912" i="51" s="1"/>
  <c r="O912" i="51"/>
  <c r="R911" i="51"/>
  <c r="S911" i="51" s="1"/>
  <c r="T911" i="51" s="1"/>
  <c r="O911" i="51"/>
  <c r="R910" i="51"/>
  <c r="S910" i="51" s="1"/>
  <c r="T910" i="51" s="1"/>
  <c r="O910" i="51"/>
  <c r="R909" i="51"/>
  <c r="O909" i="51"/>
  <c r="K909" i="51"/>
  <c r="K903" i="51" s="1"/>
  <c r="I909" i="51"/>
  <c r="R908" i="51"/>
  <c r="S908" i="51" s="1"/>
  <c r="O908" i="51"/>
  <c r="I908" i="51"/>
  <c r="J908" i="51" s="1"/>
  <c r="R907" i="51"/>
  <c r="S907" i="51" s="1"/>
  <c r="T907" i="51" s="1"/>
  <c r="O907" i="51"/>
  <c r="I907" i="51"/>
  <c r="J907" i="51" s="1"/>
  <c r="R906" i="51"/>
  <c r="O906" i="51"/>
  <c r="J906" i="51"/>
  <c r="R905" i="51"/>
  <c r="S905" i="51" s="1"/>
  <c r="T905" i="51" s="1"/>
  <c r="O905" i="51"/>
  <c r="R904" i="51"/>
  <c r="O904" i="51"/>
  <c r="J904" i="51"/>
  <c r="Q903" i="51"/>
  <c r="P903" i="51"/>
  <c r="N903" i="51"/>
  <c r="M903" i="51"/>
  <c r="L903" i="51"/>
  <c r="H903" i="51"/>
  <c r="R900" i="51"/>
  <c r="O900" i="51"/>
  <c r="R899" i="51"/>
  <c r="R898" i="51" s="1"/>
  <c r="O899" i="51"/>
  <c r="O898" i="51" s="1"/>
  <c r="J899" i="51"/>
  <c r="Q898" i="51"/>
  <c r="Q897" i="51" s="1"/>
  <c r="Q896" i="51" s="1"/>
  <c r="P898" i="51"/>
  <c r="P897" i="51" s="1"/>
  <c r="P896" i="51" s="1"/>
  <c r="N898" i="51"/>
  <c r="N897" i="51" s="1"/>
  <c r="N896" i="51" s="1"/>
  <c r="M898" i="51"/>
  <c r="M897" i="51" s="1"/>
  <c r="M896" i="51" s="1"/>
  <c r="L898" i="51"/>
  <c r="K898" i="51"/>
  <c r="I898" i="51"/>
  <c r="H898" i="51"/>
  <c r="G898" i="51"/>
  <c r="G897" i="51" s="1"/>
  <c r="G896" i="51" s="1"/>
  <c r="R890" i="51"/>
  <c r="R888" i="51" s="1"/>
  <c r="O890" i="51"/>
  <c r="O888" i="51" s="1"/>
  <c r="Q888" i="51"/>
  <c r="P888" i="51"/>
  <c r="N888" i="51"/>
  <c r="M888" i="51"/>
  <c r="L888" i="51"/>
  <c r="K888" i="51"/>
  <c r="R885" i="51"/>
  <c r="T885" i="51" s="1"/>
  <c r="V885" i="51" s="1"/>
  <c r="X885" i="51" s="1"/>
  <c r="Z885" i="51" s="1"/>
  <c r="AB885" i="51" s="1"/>
  <c r="O885" i="51"/>
  <c r="O872" i="51" s="1"/>
  <c r="J885" i="51"/>
  <c r="Q872" i="51"/>
  <c r="P872" i="51"/>
  <c r="N872" i="51"/>
  <c r="M872" i="51"/>
  <c r="L872" i="51"/>
  <c r="K872" i="51"/>
  <c r="I872" i="51"/>
  <c r="H872" i="51"/>
  <c r="R871" i="51"/>
  <c r="S871" i="51" s="1"/>
  <c r="T871" i="51" s="1"/>
  <c r="O871" i="51"/>
  <c r="R870" i="51"/>
  <c r="R869" i="51" s="1"/>
  <c r="O870" i="51"/>
  <c r="O869" i="51" s="1"/>
  <c r="J870" i="51"/>
  <c r="Q869" i="51"/>
  <c r="P869" i="51"/>
  <c r="N869" i="51"/>
  <c r="M869" i="51"/>
  <c r="L869" i="51"/>
  <c r="K869" i="51"/>
  <c r="I869" i="51"/>
  <c r="H869" i="51"/>
  <c r="I866" i="51"/>
  <c r="R868" i="51"/>
  <c r="O868" i="51"/>
  <c r="J868" i="51"/>
  <c r="R867" i="51"/>
  <c r="O867" i="51"/>
  <c r="J867" i="51"/>
  <c r="Q866" i="51"/>
  <c r="P866" i="51"/>
  <c r="N866" i="51"/>
  <c r="M866" i="51"/>
  <c r="L866" i="51"/>
  <c r="K866" i="51"/>
  <c r="H866" i="51"/>
  <c r="R865" i="51"/>
  <c r="O865" i="51"/>
  <c r="O864" i="51" s="1"/>
  <c r="Q864" i="51"/>
  <c r="P864" i="51"/>
  <c r="N864" i="51"/>
  <c r="M864" i="51"/>
  <c r="L864" i="51"/>
  <c r="R863" i="51"/>
  <c r="O863" i="51"/>
  <c r="O862" i="51" s="1"/>
  <c r="J863" i="51"/>
  <c r="Q862" i="51"/>
  <c r="P862" i="51"/>
  <c r="N862" i="51"/>
  <c r="M862" i="51"/>
  <c r="L862" i="51"/>
  <c r="K862" i="51"/>
  <c r="I862" i="51"/>
  <c r="H862" i="51"/>
  <c r="G861" i="51"/>
  <c r="R860" i="51"/>
  <c r="J860" i="51"/>
  <c r="R859" i="51"/>
  <c r="O859" i="51"/>
  <c r="O858" i="51" s="1"/>
  <c r="O857" i="51" s="1"/>
  <c r="Q858" i="51"/>
  <c r="Q857" i="51" s="1"/>
  <c r="P858" i="51"/>
  <c r="P857" i="51" s="1"/>
  <c r="N858" i="51"/>
  <c r="N857" i="51" s="1"/>
  <c r="M858" i="51"/>
  <c r="M857" i="51" s="1"/>
  <c r="L858" i="51"/>
  <c r="L857" i="51" s="1"/>
  <c r="K858" i="51"/>
  <c r="K857" i="51" s="1"/>
  <c r="I858" i="51"/>
  <c r="H858" i="51"/>
  <c r="H857" i="51" s="1"/>
  <c r="G857" i="51"/>
  <c r="R853" i="51"/>
  <c r="T853" i="51" s="1"/>
  <c r="T852" i="51" s="1"/>
  <c r="O853" i="51"/>
  <c r="O852" i="51" s="1"/>
  <c r="J853" i="51"/>
  <c r="Q852" i="51"/>
  <c r="P852" i="51"/>
  <c r="N852" i="51"/>
  <c r="M852" i="51"/>
  <c r="L852" i="51"/>
  <c r="K852" i="51"/>
  <c r="I852" i="51"/>
  <c r="H852" i="51"/>
  <c r="R850" i="51"/>
  <c r="R849" i="51" s="1"/>
  <c r="N850" i="51"/>
  <c r="O850" i="51" s="1"/>
  <c r="O849" i="51" s="1"/>
  <c r="J850" i="51"/>
  <c r="Q849" i="51"/>
  <c r="P849" i="51"/>
  <c r="M849" i="51"/>
  <c r="L849" i="51"/>
  <c r="K849" i="51"/>
  <c r="I849" i="51"/>
  <c r="H849" i="51"/>
  <c r="R847" i="51"/>
  <c r="O847" i="51"/>
  <c r="O846" i="51" s="1"/>
  <c r="J847" i="51"/>
  <c r="Q846" i="51"/>
  <c r="P846" i="51"/>
  <c r="N846" i="51"/>
  <c r="M846" i="51"/>
  <c r="L846" i="51"/>
  <c r="K846" i="51"/>
  <c r="I846" i="51"/>
  <c r="H846" i="51"/>
  <c r="R843" i="51"/>
  <c r="O843" i="51"/>
  <c r="J843" i="51"/>
  <c r="R842" i="51"/>
  <c r="T842" i="51" s="1"/>
  <c r="O842" i="51"/>
  <c r="J842" i="51"/>
  <c r="Q841" i="51"/>
  <c r="P841" i="51"/>
  <c r="N841" i="51"/>
  <c r="M841" i="51"/>
  <c r="L841" i="51"/>
  <c r="K841" i="51"/>
  <c r="I841" i="51"/>
  <c r="H841" i="51"/>
  <c r="M840" i="51"/>
  <c r="J840" i="51"/>
  <c r="L840" i="51" s="1"/>
  <c r="L839" i="51" s="1"/>
  <c r="L834" i="51" s="1"/>
  <c r="K839" i="51"/>
  <c r="K834" i="51" s="1"/>
  <c r="I839" i="51"/>
  <c r="I834" i="51" s="1"/>
  <c r="I838" i="51"/>
  <c r="I837" i="51"/>
  <c r="K837" i="51" s="1"/>
  <c r="I836" i="51"/>
  <c r="K836" i="51" s="1"/>
  <c r="M831" i="51"/>
  <c r="M830" i="51" s="1"/>
  <c r="J831" i="51"/>
  <c r="J830" i="51" s="1"/>
  <c r="K830" i="51"/>
  <c r="I830" i="51"/>
  <c r="M829" i="51"/>
  <c r="M828" i="51" s="1"/>
  <c r="J829" i="51"/>
  <c r="L829" i="51" s="1"/>
  <c r="K828" i="51"/>
  <c r="I828" i="51"/>
  <c r="I827" i="51" s="1"/>
  <c r="M826" i="51"/>
  <c r="O826" i="51" s="1"/>
  <c r="O825" i="51" s="1"/>
  <c r="J826" i="51"/>
  <c r="L826" i="51" s="1"/>
  <c r="L825" i="51" s="1"/>
  <c r="K825" i="51"/>
  <c r="I825" i="51"/>
  <c r="M824" i="51"/>
  <c r="O824" i="51" s="1"/>
  <c r="O823" i="51" s="1"/>
  <c r="J824" i="51"/>
  <c r="L824" i="51" s="1"/>
  <c r="L823" i="51" s="1"/>
  <c r="L822" i="51" s="1"/>
  <c r="K823" i="51"/>
  <c r="K822" i="51" s="1"/>
  <c r="I823" i="51"/>
  <c r="I822" i="51" s="1"/>
  <c r="G822" i="51"/>
  <c r="G818" i="51" s="1"/>
  <c r="M821" i="51"/>
  <c r="O821" i="51" s="1"/>
  <c r="J821" i="51"/>
  <c r="K820" i="51"/>
  <c r="K819" i="51" s="1"/>
  <c r="I820" i="51"/>
  <c r="I819" i="51" s="1"/>
  <c r="Q806" i="51"/>
  <c r="P806" i="51"/>
  <c r="N806" i="51"/>
  <c r="M806" i="51"/>
  <c r="L806" i="51"/>
  <c r="K806" i="51"/>
  <c r="I806" i="51"/>
  <c r="R790" i="51"/>
  <c r="O790" i="51"/>
  <c r="J790" i="51"/>
  <c r="R789" i="51"/>
  <c r="O789" i="51"/>
  <c r="J789" i="51"/>
  <c r="R788" i="51"/>
  <c r="T788" i="51" s="1"/>
  <c r="O788" i="51"/>
  <c r="J788" i="51"/>
  <c r="R785" i="51"/>
  <c r="O785" i="51"/>
  <c r="I785" i="51"/>
  <c r="J785" i="51" s="1"/>
  <c r="R784" i="51"/>
  <c r="O784" i="51"/>
  <c r="I784" i="51"/>
  <c r="Q783" i="51"/>
  <c r="P783" i="51"/>
  <c r="N783" i="51"/>
  <c r="M783" i="51"/>
  <c r="L783" i="51"/>
  <c r="K783" i="51"/>
  <c r="H783" i="51"/>
  <c r="G783" i="51"/>
  <c r="R782" i="51"/>
  <c r="S782" i="51" s="1"/>
  <c r="R781" i="51"/>
  <c r="S781" i="51" s="1"/>
  <c r="Q780" i="51"/>
  <c r="P780" i="51"/>
  <c r="O780" i="51"/>
  <c r="N780" i="51"/>
  <c r="M780" i="51"/>
  <c r="L780" i="51"/>
  <c r="K780" i="51"/>
  <c r="R779" i="51"/>
  <c r="O779" i="51"/>
  <c r="O778" i="51" s="1"/>
  <c r="I779" i="51"/>
  <c r="Q778" i="51"/>
  <c r="P778" i="51"/>
  <c r="N778" i="51"/>
  <c r="M778" i="51"/>
  <c r="L778" i="51"/>
  <c r="K778" i="51"/>
  <c r="H778" i="51"/>
  <c r="R777" i="51"/>
  <c r="O777" i="51"/>
  <c r="J777" i="51"/>
  <c r="R776" i="51"/>
  <c r="T776" i="51" s="1"/>
  <c r="O776" i="51"/>
  <c r="J776" i="51"/>
  <c r="R775" i="51"/>
  <c r="T775" i="51" s="1"/>
  <c r="O775" i="51"/>
  <c r="J775" i="51"/>
  <c r="R774" i="51"/>
  <c r="O774" i="51"/>
  <c r="J774" i="51"/>
  <c r="Q773" i="51"/>
  <c r="P773" i="51"/>
  <c r="N773" i="51"/>
  <c r="M773" i="51"/>
  <c r="L773" i="51"/>
  <c r="K773" i="51"/>
  <c r="I773" i="51"/>
  <c r="H773" i="51"/>
  <c r="H754" i="51" s="1"/>
  <c r="G773" i="51"/>
  <c r="G754" i="51" s="1"/>
  <c r="G747" i="51" s="1"/>
  <c r="M772" i="51"/>
  <c r="O772" i="51" s="1"/>
  <c r="J772" i="51"/>
  <c r="L772" i="51" s="1"/>
  <c r="K771" i="51"/>
  <c r="I771" i="51"/>
  <c r="M770" i="51"/>
  <c r="O770" i="51" s="1"/>
  <c r="O769" i="51" s="1"/>
  <c r="O767" i="51" s="1"/>
  <c r="J770" i="51"/>
  <c r="J769" i="51" s="1"/>
  <c r="J767" i="51" s="1"/>
  <c r="K769" i="51"/>
  <c r="I769" i="51"/>
  <c r="M768" i="51"/>
  <c r="O768" i="51" s="1"/>
  <c r="J768" i="51"/>
  <c r="L768" i="51" s="1"/>
  <c r="K767" i="51"/>
  <c r="I767" i="51"/>
  <c r="M766" i="51"/>
  <c r="O766" i="51" s="1"/>
  <c r="O765" i="51" s="1"/>
  <c r="J766" i="51"/>
  <c r="L766" i="51" s="1"/>
  <c r="K765" i="51"/>
  <c r="I765" i="51"/>
  <c r="I759" i="51" s="1"/>
  <c r="M764" i="51"/>
  <c r="M763" i="51" s="1"/>
  <c r="J764" i="51"/>
  <c r="J763" i="51" s="1"/>
  <c r="M762" i="51"/>
  <c r="O762" i="51" s="1"/>
  <c r="J762" i="51"/>
  <c r="M761" i="51"/>
  <c r="O761" i="51" s="1"/>
  <c r="Q761" i="51" s="1"/>
  <c r="S761" i="51" s="1"/>
  <c r="J761" i="51"/>
  <c r="L761" i="51" s="1"/>
  <c r="M758" i="51"/>
  <c r="O758" i="51" s="1"/>
  <c r="Q758" i="51" s="1"/>
  <c r="S758" i="51" s="1"/>
  <c r="U758" i="51" s="1"/>
  <c r="W758" i="51" s="1"/>
  <c r="Y758" i="51" s="1"/>
  <c r="AA758" i="51" s="1"/>
  <c r="J758" i="51"/>
  <c r="L758" i="51" s="1"/>
  <c r="N758" i="51" s="1"/>
  <c r="P758" i="51" s="1"/>
  <c r="R758" i="51" s="1"/>
  <c r="T758" i="51" s="1"/>
  <c r="V758" i="51" s="1"/>
  <c r="X758" i="51" s="1"/>
  <c r="Z758" i="51" s="1"/>
  <c r="AB758" i="51" s="1"/>
  <c r="M757" i="51"/>
  <c r="O757" i="51" s="1"/>
  <c r="Q757" i="51" s="1"/>
  <c r="S757" i="51" s="1"/>
  <c r="U757" i="51" s="1"/>
  <c r="W757" i="51" s="1"/>
  <c r="Y757" i="51" s="1"/>
  <c r="AA757" i="51" s="1"/>
  <c r="J757" i="51"/>
  <c r="M756" i="51"/>
  <c r="J756" i="51"/>
  <c r="L756" i="51" s="1"/>
  <c r="N756" i="51" s="1"/>
  <c r="P756" i="51" s="1"/>
  <c r="K755" i="51"/>
  <c r="I755" i="51"/>
  <c r="I753" i="51"/>
  <c r="J753" i="51" s="1"/>
  <c r="L753" i="51" s="1"/>
  <c r="N753" i="51" s="1"/>
  <c r="N752" i="51" s="1"/>
  <c r="I751" i="51"/>
  <c r="I750" i="51" s="1"/>
  <c r="R744" i="51"/>
  <c r="T744" i="51" s="1"/>
  <c r="V744" i="51" s="1"/>
  <c r="X744" i="51" s="1"/>
  <c r="Z744" i="51" s="1"/>
  <c r="AB744" i="51" s="1"/>
  <c r="O744" i="51"/>
  <c r="R743" i="51"/>
  <c r="V743" i="51"/>
  <c r="X743" i="51" s="1"/>
  <c r="Z743" i="51" s="1"/>
  <c r="AB743" i="51" s="1"/>
  <c r="O743" i="51"/>
  <c r="J743" i="51"/>
  <c r="R742" i="51"/>
  <c r="S742" i="51" s="1"/>
  <c r="O742" i="51"/>
  <c r="R741" i="51"/>
  <c r="T741" i="51" s="1"/>
  <c r="V741" i="51" s="1"/>
  <c r="X741" i="51" s="1"/>
  <c r="Z741" i="51" s="1"/>
  <c r="AB741" i="51" s="1"/>
  <c r="O741" i="51"/>
  <c r="J741" i="51"/>
  <c r="R740" i="51"/>
  <c r="V740" i="51"/>
  <c r="X740" i="51" s="1"/>
  <c r="Z740" i="51" s="1"/>
  <c r="AB740" i="51" s="1"/>
  <c r="O740" i="51"/>
  <c r="J740" i="51"/>
  <c r="J739" i="51"/>
  <c r="R738" i="51"/>
  <c r="O738" i="51"/>
  <c r="J738" i="51"/>
  <c r="N737" i="51"/>
  <c r="L737" i="51"/>
  <c r="K737" i="51"/>
  <c r="I737" i="51"/>
  <c r="H737" i="51"/>
  <c r="R736" i="51"/>
  <c r="R735" i="51"/>
  <c r="T735" i="51" s="1"/>
  <c r="V735" i="51" s="1"/>
  <c r="X735" i="51" s="1"/>
  <c r="Z735" i="51" s="1"/>
  <c r="AB735" i="51" s="1"/>
  <c r="O735" i="51"/>
  <c r="J735" i="51"/>
  <c r="R734" i="51"/>
  <c r="T734" i="51" s="1"/>
  <c r="V734" i="51" s="1"/>
  <c r="X734" i="51" s="1"/>
  <c r="Z734" i="51" s="1"/>
  <c r="AB734" i="51" s="1"/>
  <c r="O734" i="51"/>
  <c r="J734" i="51"/>
  <c r="R733" i="51"/>
  <c r="T733" i="51" s="1"/>
  <c r="V733" i="51" s="1"/>
  <c r="X733" i="51" s="1"/>
  <c r="Z733" i="51" s="1"/>
  <c r="AB733" i="51" s="1"/>
  <c r="O733" i="51"/>
  <c r="J733" i="51"/>
  <c r="J730" i="51"/>
  <c r="L730" i="51" s="1"/>
  <c r="R728" i="51"/>
  <c r="V728" i="51"/>
  <c r="X728" i="51" s="1"/>
  <c r="Z728" i="51" s="1"/>
  <c r="AB728" i="51" s="1"/>
  <c r="O728" i="51"/>
  <c r="J728" i="51"/>
  <c r="R727" i="51"/>
  <c r="O727" i="51"/>
  <c r="J727" i="51"/>
  <c r="N726" i="51"/>
  <c r="L726" i="51"/>
  <c r="K726" i="51"/>
  <c r="I726" i="51"/>
  <c r="H726" i="51"/>
  <c r="G726" i="51"/>
  <c r="G682" i="51" s="1"/>
  <c r="R716" i="51"/>
  <c r="R715" i="51" s="1"/>
  <c r="O716" i="51"/>
  <c r="O715" i="51" s="1"/>
  <c r="J716" i="51"/>
  <c r="Q715" i="51"/>
  <c r="P715" i="51"/>
  <c r="N715" i="51"/>
  <c r="M715" i="51"/>
  <c r="L715" i="51"/>
  <c r="K715" i="51"/>
  <c r="I715" i="51"/>
  <c r="H715" i="51"/>
  <c r="M714" i="51"/>
  <c r="O714" i="51" s="1"/>
  <c r="J714" i="51"/>
  <c r="L714" i="51" s="1"/>
  <c r="N714" i="51" s="1"/>
  <c r="P714" i="51" s="1"/>
  <c r="M713" i="51"/>
  <c r="O713" i="51" s="1"/>
  <c r="Q713" i="51" s="1"/>
  <c r="J713" i="51"/>
  <c r="L713" i="51" s="1"/>
  <c r="N713" i="51" s="1"/>
  <c r="M712" i="51"/>
  <c r="O712" i="51" s="1"/>
  <c r="Q712" i="51" s="1"/>
  <c r="J712" i="51"/>
  <c r="M711" i="51"/>
  <c r="O711" i="51" s="1"/>
  <c r="Q711" i="51" s="1"/>
  <c r="J711" i="51"/>
  <c r="L711" i="51" s="1"/>
  <c r="N711" i="51" s="1"/>
  <c r="P711" i="51" s="1"/>
  <c r="M710" i="51"/>
  <c r="O710" i="51" s="1"/>
  <c r="Q710" i="51" s="1"/>
  <c r="J710" i="51"/>
  <c r="L710" i="51" s="1"/>
  <c r="M706" i="51"/>
  <c r="O706" i="51" s="1"/>
  <c r="J706" i="51"/>
  <c r="L706" i="51" s="1"/>
  <c r="M705" i="51"/>
  <c r="O705" i="51" s="1"/>
  <c r="Q705" i="51" s="1"/>
  <c r="J705" i="51"/>
  <c r="M704" i="51"/>
  <c r="O704" i="51" s="1"/>
  <c r="J704" i="51"/>
  <c r="L704" i="51" s="1"/>
  <c r="K703" i="51"/>
  <c r="I703" i="51"/>
  <c r="M701" i="51"/>
  <c r="O701" i="51" s="1"/>
  <c r="O693" i="51" s="1"/>
  <c r="O691" i="51" s="1"/>
  <c r="J701" i="51"/>
  <c r="L701" i="51" s="1"/>
  <c r="L693" i="51" s="1"/>
  <c r="L691" i="51" s="1"/>
  <c r="K693" i="51"/>
  <c r="K691" i="51" s="1"/>
  <c r="I693" i="51"/>
  <c r="I691" i="51" s="1"/>
  <c r="M689" i="51"/>
  <c r="M688" i="51" s="1"/>
  <c r="J689" i="51"/>
  <c r="J688" i="51" s="1"/>
  <c r="K688" i="51"/>
  <c r="I688" i="51"/>
  <c r="R681" i="51"/>
  <c r="R680" i="51" s="1"/>
  <c r="O681" i="51"/>
  <c r="O680" i="51" s="1"/>
  <c r="J681" i="51"/>
  <c r="Q680" i="51"/>
  <c r="P680" i="51"/>
  <c r="N680" i="51"/>
  <c r="M680" i="51"/>
  <c r="L680" i="51"/>
  <c r="L677" i="51" s="1"/>
  <c r="K680" i="51"/>
  <c r="K677" i="51" s="1"/>
  <c r="I680" i="51"/>
  <c r="I677" i="51" s="1"/>
  <c r="H680" i="51"/>
  <c r="R679" i="51"/>
  <c r="R678" i="51" s="1"/>
  <c r="O679" i="51"/>
  <c r="O678" i="51" s="1"/>
  <c r="J679" i="51"/>
  <c r="L679" i="51" s="1"/>
  <c r="L678" i="51" s="1"/>
  <c r="Q678" i="51"/>
  <c r="P678" i="51"/>
  <c r="N678" i="51"/>
  <c r="M678" i="51"/>
  <c r="K678" i="51"/>
  <c r="I678" i="51"/>
  <c r="G677" i="51"/>
  <c r="R676" i="51"/>
  <c r="J676" i="51"/>
  <c r="Q675" i="51"/>
  <c r="Q674" i="51" s="1"/>
  <c r="P675" i="51"/>
  <c r="P674" i="51" s="1"/>
  <c r="O675" i="51"/>
  <c r="O674" i="51" s="1"/>
  <c r="N675" i="51"/>
  <c r="N674" i="51" s="1"/>
  <c r="M675" i="51"/>
  <c r="M674" i="51" s="1"/>
  <c r="L675" i="51"/>
  <c r="L674" i="51" s="1"/>
  <c r="K675" i="51"/>
  <c r="K674" i="51" s="1"/>
  <c r="I675" i="51"/>
  <c r="H675" i="51"/>
  <c r="H674" i="51" s="1"/>
  <c r="R672" i="51"/>
  <c r="R671" i="51" s="1"/>
  <c r="O672" i="51"/>
  <c r="O671" i="51" s="1"/>
  <c r="Q671" i="51"/>
  <c r="P671" i="51"/>
  <c r="N671" i="51"/>
  <c r="M671" i="51"/>
  <c r="L671" i="51"/>
  <c r="K671" i="51"/>
  <c r="J671" i="51"/>
  <c r="I671" i="51"/>
  <c r="H671" i="51"/>
  <c r="R665" i="51"/>
  <c r="T665" i="51" s="1"/>
  <c r="O665" i="51"/>
  <c r="J665" i="51"/>
  <c r="R664" i="51"/>
  <c r="T664" i="51" s="1"/>
  <c r="O664" i="51"/>
  <c r="J664" i="51"/>
  <c r="R663" i="51"/>
  <c r="T663" i="51" s="1"/>
  <c r="J663" i="51"/>
  <c r="L663" i="51" s="1"/>
  <c r="R662" i="51"/>
  <c r="T662" i="51" s="1"/>
  <c r="O662" i="51"/>
  <c r="J662" i="51"/>
  <c r="Q661" i="51"/>
  <c r="P661" i="51"/>
  <c r="N661" i="51"/>
  <c r="K661" i="51"/>
  <c r="I661" i="51"/>
  <c r="H661" i="51"/>
  <c r="G661" i="51"/>
  <c r="R659" i="51"/>
  <c r="O659" i="51"/>
  <c r="O658" i="51" s="1"/>
  <c r="J659" i="51"/>
  <c r="J658" i="51" s="1"/>
  <c r="Q658" i="51"/>
  <c r="P658" i="51"/>
  <c r="N658" i="51"/>
  <c r="M658" i="51"/>
  <c r="L658" i="51"/>
  <c r="K658" i="51"/>
  <c r="I658" i="51"/>
  <c r="H658" i="51"/>
  <c r="R657" i="51"/>
  <c r="J657" i="51"/>
  <c r="R656" i="51"/>
  <c r="T656" i="51" s="1"/>
  <c r="V656" i="51" s="1"/>
  <c r="O656" i="51"/>
  <c r="J656" i="51"/>
  <c r="R655" i="51"/>
  <c r="T655" i="51" s="1"/>
  <c r="O655" i="51"/>
  <c r="J655" i="51"/>
  <c r="R653" i="51"/>
  <c r="O653" i="51"/>
  <c r="J653" i="51"/>
  <c r="R650" i="51"/>
  <c r="M650" i="51"/>
  <c r="O650" i="51" s="1"/>
  <c r="L650" i="51"/>
  <c r="J650" i="51"/>
  <c r="R649" i="51"/>
  <c r="T649" i="51" s="1"/>
  <c r="O649" i="51"/>
  <c r="J649" i="51"/>
  <c r="R648" i="51"/>
  <c r="M648" i="51"/>
  <c r="O648" i="51" s="1"/>
  <c r="L648" i="51"/>
  <c r="J648" i="51"/>
  <c r="Q647" i="51"/>
  <c r="P647" i="51"/>
  <c r="N647" i="51"/>
  <c r="K647" i="51"/>
  <c r="I647" i="51"/>
  <c r="H647" i="51"/>
  <c r="G647" i="51"/>
  <c r="M646" i="51"/>
  <c r="O646" i="51" s="1"/>
  <c r="J646" i="51"/>
  <c r="L646" i="51" s="1"/>
  <c r="N646" i="51" s="1"/>
  <c r="P646" i="51" s="1"/>
  <c r="R646" i="51" s="1"/>
  <c r="T646" i="51" s="1"/>
  <c r="V646" i="51" s="1"/>
  <c r="X646" i="51" s="1"/>
  <c r="Z646" i="51" s="1"/>
  <c r="AB646" i="51" s="1"/>
  <c r="M645" i="51"/>
  <c r="O645" i="51" s="1"/>
  <c r="Q645" i="51" s="1"/>
  <c r="S645" i="51" s="1"/>
  <c r="U645" i="51" s="1"/>
  <c r="W645" i="51" s="1"/>
  <c r="Y645" i="51" s="1"/>
  <c r="AA645" i="51" s="1"/>
  <c r="J645" i="51"/>
  <c r="L645" i="51" s="1"/>
  <c r="N645" i="51" s="1"/>
  <c r="P645" i="51" s="1"/>
  <c r="R645" i="51" s="1"/>
  <c r="T645" i="51" s="1"/>
  <c r="V645" i="51" s="1"/>
  <c r="X645" i="51" s="1"/>
  <c r="Z645" i="51" s="1"/>
  <c r="AB645" i="51" s="1"/>
  <c r="M644" i="51"/>
  <c r="O644" i="51" s="1"/>
  <c r="Q644" i="51" s="1"/>
  <c r="S644" i="51" s="1"/>
  <c r="U644" i="51" s="1"/>
  <c r="W644" i="51" s="1"/>
  <c r="Y644" i="51" s="1"/>
  <c r="AA644" i="51" s="1"/>
  <c r="J644" i="51"/>
  <c r="L644" i="51" s="1"/>
  <c r="N644" i="51" s="1"/>
  <c r="P644" i="51" s="1"/>
  <c r="R644" i="51" s="1"/>
  <c r="T644" i="51" s="1"/>
  <c r="V644" i="51" s="1"/>
  <c r="X644" i="51" s="1"/>
  <c r="Z644" i="51" s="1"/>
  <c r="AB644" i="51" s="1"/>
  <c r="M643" i="51"/>
  <c r="J643" i="51"/>
  <c r="L643" i="51" s="1"/>
  <c r="N643" i="51" s="1"/>
  <c r="P643" i="51" s="1"/>
  <c r="R643" i="51" s="1"/>
  <c r="T643" i="51" s="1"/>
  <c r="V643" i="51" s="1"/>
  <c r="X643" i="51" s="1"/>
  <c r="Z643" i="51" s="1"/>
  <c r="AB643" i="51" s="1"/>
  <c r="M642" i="51"/>
  <c r="O642" i="51" s="1"/>
  <c r="Q642" i="51" s="1"/>
  <c r="S642" i="51" s="1"/>
  <c r="U642" i="51" s="1"/>
  <c r="W642" i="51" s="1"/>
  <c r="Y642" i="51" s="1"/>
  <c r="AA642" i="51" s="1"/>
  <c r="J642" i="51"/>
  <c r="M641" i="51"/>
  <c r="O641" i="51" s="1"/>
  <c r="Q641" i="51" s="1"/>
  <c r="S641" i="51" s="1"/>
  <c r="U641" i="51" s="1"/>
  <c r="W641" i="51" s="1"/>
  <c r="Y641" i="51" s="1"/>
  <c r="AA641" i="51" s="1"/>
  <c r="J641" i="51"/>
  <c r="L641" i="51" s="1"/>
  <c r="N641" i="51" s="1"/>
  <c r="P641" i="51" s="1"/>
  <c r="K640" i="51"/>
  <c r="K639" i="51" s="1"/>
  <c r="I640" i="51"/>
  <c r="I639" i="51" s="1"/>
  <c r="M638" i="51"/>
  <c r="O638" i="51" s="1"/>
  <c r="J638" i="51"/>
  <c r="L638" i="51" s="1"/>
  <c r="N638" i="51" s="1"/>
  <c r="P638" i="51" s="1"/>
  <c r="M637" i="51"/>
  <c r="O637" i="51" s="1"/>
  <c r="J637" i="51"/>
  <c r="M636" i="51"/>
  <c r="O636" i="51" s="1"/>
  <c r="J636" i="51"/>
  <c r="L636" i="51" s="1"/>
  <c r="N636" i="51" s="1"/>
  <c r="P636" i="51" s="1"/>
  <c r="R636" i="51" s="1"/>
  <c r="K635" i="51"/>
  <c r="I635" i="51"/>
  <c r="M634" i="51"/>
  <c r="O634" i="51" s="1"/>
  <c r="Q634" i="51" s="1"/>
  <c r="S634" i="51" s="1"/>
  <c r="U634" i="51" s="1"/>
  <c r="W634" i="51" s="1"/>
  <c r="Y634" i="51" s="1"/>
  <c r="AA634" i="51" s="1"/>
  <c r="J634" i="51"/>
  <c r="L634" i="51" s="1"/>
  <c r="M633" i="51"/>
  <c r="J633" i="51"/>
  <c r="M632" i="51"/>
  <c r="O632" i="51" s="1"/>
  <c r="Q632" i="51" s="1"/>
  <c r="S632" i="51" s="1"/>
  <c r="U632" i="51" s="1"/>
  <c r="W632" i="51" s="1"/>
  <c r="Y632" i="51" s="1"/>
  <c r="AA632" i="51" s="1"/>
  <c r="J632" i="51"/>
  <c r="L632" i="51" s="1"/>
  <c r="N632" i="51" s="1"/>
  <c r="P632" i="51" s="1"/>
  <c r="R632" i="51" s="1"/>
  <c r="T632" i="51" s="1"/>
  <c r="V632" i="51" s="1"/>
  <c r="K631" i="51"/>
  <c r="K630" i="51" s="1"/>
  <c r="I631" i="51"/>
  <c r="I630" i="51" s="1"/>
  <c r="M629" i="51"/>
  <c r="O629" i="51" s="1"/>
  <c r="J629" i="51"/>
  <c r="M628" i="51"/>
  <c r="O628" i="51" s="1"/>
  <c r="Q628" i="51" s="1"/>
  <c r="S628" i="51" s="1"/>
  <c r="U628" i="51" s="1"/>
  <c r="J628" i="51"/>
  <c r="M627" i="51"/>
  <c r="J627" i="51"/>
  <c r="M626" i="51"/>
  <c r="O626" i="51" s="1"/>
  <c r="Q626" i="51" s="1"/>
  <c r="J626" i="51"/>
  <c r="M625" i="51"/>
  <c r="O625" i="51" s="1"/>
  <c r="O624" i="51" s="1"/>
  <c r="J625" i="51"/>
  <c r="K624" i="51"/>
  <c r="I624" i="51"/>
  <c r="M623" i="51"/>
  <c r="O623" i="51" s="1"/>
  <c r="J623" i="51"/>
  <c r="M622" i="51"/>
  <c r="J622" i="51"/>
  <c r="L622" i="51" s="1"/>
  <c r="M621" i="51"/>
  <c r="O621" i="51" s="1"/>
  <c r="J621" i="51"/>
  <c r="L621" i="51" s="1"/>
  <c r="M620" i="51"/>
  <c r="O620" i="51" s="1"/>
  <c r="J620" i="51"/>
  <c r="L620" i="51" s="1"/>
  <c r="M619" i="51"/>
  <c r="J619" i="51"/>
  <c r="L619" i="51" s="1"/>
  <c r="M618" i="51"/>
  <c r="J618" i="51"/>
  <c r="L618" i="51" s="1"/>
  <c r="N618" i="51" s="1"/>
  <c r="M617" i="51"/>
  <c r="J617" i="51"/>
  <c r="L617" i="51" s="1"/>
  <c r="N617" i="51" s="1"/>
  <c r="M616" i="51"/>
  <c r="J616" i="51"/>
  <c r="M615" i="51"/>
  <c r="J615" i="51"/>
  <c r="L615" i="51" s="1"/>
  <c r="K614" i="51"/>
  <c r="K613" i="51" s="1"/>
  <c r="I614" i="51"/>
  <c r="I613" i="51" s="1"/>
  <c r="R609" i="51"/>
  <c r="T609" i="51" s="1"/>
  <c r="O609" i="51"/>
  <c r="J609" i="51"/>
  <c r="R608" i="51"/>
  <c r="O608" i="51"/>
  <c r="J608" i="51"/>
  <c r="Q607" i="51"/>
  <c r="Q601" i="51" s="1"/>
  <c r="P607" i="51"/>
  <c r="P601" i="51" s="1"/>
  <c r="N607" i="51"/>
  <c r="N601" i="51" s="1"/>
  <c r="M607" i="51"/>
  <c r="M601" i="51" s="1"/>
  <c r="L607" i="51"/>
  <c r="L601" i="51" s="1"/>
  <c r="K607" i="51"/>
  <c r="K601" i="51" s="1"/>
  <c r="I607" i="51"/>
  <c r="I601" i="51" s="1"/>
  <c r="H607" i="51"/>
  <c r="H601" i="51" s="1"/>
  <c r="M606" i="51"/>
  <c r="O606" i="51" s="1"/>
  <c r="Q606" i="51" s="1"/>
  <c r="Q605" i="51" s="1"/>
  <c r="J606" i="51"/>
  <c r="K605" i="51"/>
  <c r="I605" i="51"/>
  <c r="M604" i="51"/>
  <c r="M603" i="51" s="1"/>
  <c r="M602" i="51" s="1"/>
  <c r="J604" i="51"/>
  <c r="J603" i="51" s="1"/>
  <c r="J602" i="51" s="1"/>
  <c r="K603" i="51"/>
  <c r="K602" i="51" s="1"/>
  <c r="I603" i="51"/>
  <c r="I602" i="51" s="1"/>
  <c r="G601" i="51"/>
  <c r="R598" i="51"/>
  <c r="O598" i="51"/>
  <c r="J598" i="51"/>
  <c r="R597" i="51"/>
  <c r="T597" i="51" s="1"/>
  <c r="O597" i="51"/>
  <c r="R596" i="51"/>
  <c r="T596" i="51" s="1"/>
  <c r="O596" i="51"/>
  <c r="J596" i="51"/>
  <c r="R595" i="51"/>
  <c r="O595" i="51"/>
  <c r="J595" i="51"/>
  <c r="R594" i="51"/>
  <c r="O594" i="51"/>
  <c r="J594" i="51"/>
  <c r="Q593" i="51"/>
  <c r="Q586" i="51" s="1"/>
  <c r="P593" i="51"/>
  <c r="P586" i="51" s="1"/>
  <c r="N593" i="51"/>
  <c r="N586" i="51" s="1"/>
  <c r="M593" i="51"/>
  <c r="M586" i="51" s="1"/>
  <c r="L593" i="51"/>
  <c r="L586" i="51" s="1"/>
  <c r="K593" i="51"/>
  <c r="K586" i="51" s="1"/>
  <c r="I593" i="51"/>
  <c r="I586" i="51" s="1"/>
  <c r="H593" i="51"/>
  <c r="H586" i="51" s="1"/>
  <c r="G593" i="51"/>
  <c r="G586" i="51" s="1"/>
  <c r="M592" i="51"/>
  <c r="J592" i="51"/>
  <c r="L592" i="51" s="1"/>
  <c r="M591" i="51"/>
  <c r="O591" i="51" s="1"/>
  <c r="Q591" i="51" s="1"/>
  <c r="S591" i="51" s="1"/>
  <c r="U591" i="51" s="1"/>
  <c r="W591" i="51" s="1"/>
  <c r="Y591" i="51" s="1"/>
  <c r="AA591" i="51" s="1"/>
  <c r="J591" i="51"/>
  <c r="L591" i="51" s="1"/>
  <c r="N591" i="51" s="1"/>
  <c r="P591" i="51" s="1"/>
  <c r="R591" i="51" s="1"/>
  <c r="T591" i="51" s="1"/>
  <c r="V591" i="51" s="1"/>
  <c r="X591" i="51" s="1"/>
  <c r="Z591" i="51" s="1"/>
  <c r="AB591" i="51" s="1"/>
  <c r="M590" i="51"/>
  <c r="O590" i="51" s="1"/>
  <c r="Q590" i="51" s="1"/>
  <c r="S590" i="51" s="1"/>
  <c r="U590" i="51" s="1"/>
  <c r="W590" i="51" s="1"/>
  <c r="Y590" i="51" s="1"/>
  <c r="AA590" i="51" s="1"/>
  <c r="J590" i="51"/>
  <c r="M589" i="51"/>
  <c r="O589" i="51" s="1"/>
  <c r="Q589" i="51" s="1"/>
  <c r="S589" i="51" s="1"/>
  <c r="U589" i="51" s="1"/>
  <c r="W589" i="51" s="1"/>
  <c r="Y589" i="51" s="1"/>
  <c r="AA589" i="51" s="1"/>
  <c r="J589" i="51"/>
  <c r="L589" i="51" s="1"/>
  <c r="N589" i="51" s="1"/>
  <c r="P589" i="51" s="1"/>
  <c r="R589" i="51" s="1"/>
  <c r="T589" i="51" s="1"/>
  <c r="V589" i="51" s="1"/>
  <c r="X589" i="51" s="1"/>
  <c r="Z589" i="51" s="1"/>
  <c r="AB589" i="51" s="1"/>
  <c r="M588" i="51"/>
  <c r="J588" i="51"/>
  <c r="L588" i="51" s="1"/>
  <c r="N588" i="51" s="1"/>
  <c r="K587" i="51"/>
  <c r="I587" i="51"/>
  <c r="R585" i="51"/>
  <c r="R584" i="51"/>
  <c r="S584" i="51" s="1"/>
  <c r="T584" i="51" s="1"/>
  <c r="U584" i="51" s="1"/>
  <c r="J584" i="51"/>
  <c r="R583" i="51"/>
  <c r="T583" i="51" s="1"/>
  <c r="V583" i="51" s="1"/>
  <c r="O583" i="51"/>
  <c r="J583" i="51"/>
  <c r="R582" i="51"/>
  <c r="T582" i="51" s="1"/>
  <c r="O582" i="51"/>
  <c r="J582" i="51"/>
  <c r="R581" i="51"/>
  <c r="T581" i="51" s="1"/>
  <c r="O581" i="51"/>
  <c r="J581" i="51"/>
  <c r="R580" i="51"/>
  <c r="T580" i="51" s="1"/>
  <c r="O580" i="51"/>
  <c r="J580" i="51"/>
  <c r="R579" i="51"/>
  <c r="O579" i="51"/>
  <c r="J579" i="51"/>
  <c r="R578" i="51"/>
  <c r="T578" i="51" s="1"/>
  <c r="O578" i="51"/>
  <c r="J578" i="51"/>
  <c r="R577" i="51"/>
  <c r="T577" i="51" s="1"/>
  <c r="O577" i="51"/>
  <c r="J577" i="51"/>
  <c r="Q576" i="51"/>
  <c r="P576" i="51"/>
  <c r="N576" i="51"/>
  <c r="M576" i="51"/>
  <c r="L576" i="51"/>
  <c r="K576" i="51"/>
  <c r="I576" i="51"/>
  <c r="H576" i="51"/>
  <c r="G576" i="51"/>
  <c r="G572" i="51" s="1"/>
  <c r="R575" i="51"/>
  <c r="O575" i="51"/>
  <c r="J575" i="51"/>
  <c r="R574" i="51"/>
  <c r="O574" i="51"/>
  <c r="J574" i="51"/>
  <c r="Q573" i="51"/>
  <c r="Q572" i="51" s="1"/>
  <c r="P573" i="51"/>
  <c r="P572" i="51" s="1"/>
  <c r="N573" i="51"/>
  <c r="N572" i="51" s="1"/>
  <c r="M573" i="51"/>
  <c r="M572" i="51" s="1"/>
  <c r="L573" i="51"/>
  <c r="L572" i="51" s="1"/>
  <c r="K573" i="51"/>
  <c r="K572" i="51" s="1"/>
  <c r="I573" i="51"/>
  <c r="I572" i="51" s="1"/>
  <c r="H573" i="51"/>
  <c r="H572" i="51" s="1"/>
  <c r="M571" i="51"/>
  <c r="O571" i="51" s="1"/>
  <c r="Q571" i="51" s="1"/>
  <c r="S571" i="51" s="1"/>
  <c r="U571" i="51" s="1"/>
  <c r="W571" i="51" s="1"/>
  <c r="Y571" i="51" s="1"/>
  <c r="AA571" i="51" s="1"/>
  <c r="J571" i="51"/>
  <c r="L571" i="51" s="1"/>
  <c r="N571" i="51" s="1"/>
  <c r="P571" i="51" s="1"/>
  <c r="R571" i="51" s="1"/>
  <c r="T571" i="51" s="1"/>
  <c r="V571" i="51" s="1"/>
  <c r="X571" i="51" s="1"/>
  <c r="Z571" i="51" s="1"/>
  <c r="AB571" i="51" s="1"/>
  <c r="M570" i="51"/>
  <c r="J570" i="51"/>
  <c r="L570" i="51" s="1"/>
  <c r="N570" i="51" s="1"/>
  <c r="P570" i="51" s="1"/>
  <c r="R570" i="51" s="1"/>
  <c r="T570" i="51" s="1"/>
  <c r="V570" i="51" s="1"/>
  <c r="X570" i="51" s="1"/>
  <c r="Z570" i="51" s="1"/>
  <c r="AB570" i="51" s="1"/>
  <c r="M569" i="51"/>
  <c r="O569" i="51" s="1"/>
  <c r="J569" i="51"/>
  <c r="L569" i="51" s="1"/>
  <c r="N569" i="51" s="1"/>
  <c r="P569" i="51" s="1"/>
  <c r="R569" i="51" s="1"/>
  <c r="T569" i="51" s="1"/>
  <c r="V569" i="51" s="1"/>
  <c r="X569" i="51" s="1"/>
  <c r="Z569" i="51" s="1"/>
  <c r="AB569" i="51" s="1"/>
  <c r="M568" i="51"/>
  <c r="O568" i="51" s="1"/>
  <c r="Q568" i="51" s="1"/>
  <c r="S568" i="51" s="1"/>
  <c r="U568" i="51" s="1"/>
  <c r="W568" i="51" s="1"/>
  <c r="Y568" i="51" s="1"/>
  <c r="AA568" i="51" s="1"/>
  <c r="J568" i="51"/>
  <c r="L568" i="51" s="1"/>
  <c r="N568" i="51" s="1"/>
  <c r="P568" i="51" s="1"/>
  <c r="R568" i="51" s="1"/>
  <c r="T568" i="51" s="1"/>
  <c r="V568" i="51" s="1"/>
  <c r="X568" i="51" s="1"/>
  <c r="Z568" i="51" s="1"/>
  <c r="AB568" i="51" s="1"/>
  <c r="M567" i="51"/>
  <c r="O567" i="51" s="1"/>
  <c r="Q567" i="51" s="1"/>
  <c r="S567" i="51" s="1"/>
  <c r="U567" i="51" s="1"/>
  <c r="W567" i="51" s="1"/>
  <c r="Y567" i="51" s="1"/>
  <c r="AA567" i="51" s="1"/>
  <c r="J567" i="51"/>
  <c r="L567" i="51" s="1"/>
  <c r="K566" i="51"/>
  <c r="I566" i="51"/>
  <c r="M565" i="51"/>
  <c r="O565" i="51" s="1"/>
  <c r="Q565" i="51" s="1"/>
  <c r="Q564" i="51" s="1"/>
  <c r="J565" i="51"/>
  <c r="K564" i="51"/>
  <c r="I564" i="51"/>
  <c r="G563" i="51"/>
  <c r="M562" i="51"/>
  <c r="J562" i="51"/>
  <c r="K561" i="51"/>
  <c r="I561" i="51"/>
  <c r="I560" i="51"/>
  <c r="M559" i="51"/>
  <c r="J559" i="51"/>
  <c r="L559" i="51" s="1"/>
  <c r="I558" i="51"/>
  <c r="I557" i="51"/>
  <c r="M556" i="51"/>
  <c r="J556" i="51"/>
  <c r="L556" i="51" s="1"/>
  <c r="N556" i="51" s="1"/>
  <c r="P556" i="51" s="1"/>
  <c r="I555" i="51"/>
  <c r="M554" i="51"/>
  <c r="O554" i="51" s="1"/>
  <c r="J554" i="51"/>
  <c r="L554" i="51" s="1"/>
  <c r="M553" i="51"/>
  <c r="J553" i="51"/>
  <c r="M552" i="51"/>
  <c r="J552" i="51"/>
  <c r="K551" i="51"/>
  <c r="K550" i="51" s="1"/>
  <c r="I551" i="51"/>
  <c r="I550" i="51" s="1"/>
  <c r="R544" i="51"/>
  <c r="R543" i="51" s="1"/>
  <c r="O544" i="51"/>
  <c r="O543" i="51" s="1"/>
  <c r="I544" i="51"/>
  <c r="Q543" i="51"/>
  <c r="P543" i="51"/>
  <c r="N543" i="51"/>
  <c r="M543" i="51"/>
  <c r="L543" i="51"/>
  <c r="K543" i="51"/>
  <c r="H543" i="51"/>
  <c r="R541" i="51"/>
  <c r="R540" i="51" s="1"/>
  <c r="O541" i="51"/>
  <c r="O540" i="51" s="1"/>
  <c r="J541" i="51"/>
  <c r="Q540" i="51"/>
  <c r="P540" i="51"/>
  <c r="N540" i="51"/>
  <c r="M540" i="51"/>
  <c r="L540" i="51"/>
  <c r="K540" i="51"/>
  <c r="I540" i="51"/>
  <c r="H540" i="51"/>
  <c r="R539" i="51"/>
  <c r="T539" i="51" s="1"/>
  <c r="O539" i="51"/>
  <c r="J539" i="51"/>
  <c r="R538" i="51"/>
  <c r="O538" i="51"/>
  <c r="O537" i="51" s="1"/>
  <c r="J538" i="51"/>
  <c r="J537" i="51" s="1"/>
  <c r="Q537" i="51"/>
  <c r="P537" i="51"/>
  <c r="N537" i="51"/>
  <c r="M537" i="51"/>
  <c r="L537" i="51"/>
  <c r="K537" i="51"/>
  <c r="I537" i="51"/>
  <c r="H537" i="51"/>
  <c r="M536" i="51"/>
  <c r="J536" i="51"/>
  <c r="L536" i="51" s="1"/>
  <c r="N536" i="51" s="1"/>
  <c r="K535" i="51"/>
  <c r="K534" i="51" s="1"/>
  <c r="I535" i="51"/>
  <c r="I534" i="51" s="1"/>
  <c r="M533" i="51"/>
  <c r="J533" i="51"/>
  <c r="L533" i="51" s="1"/>
  <c r="K532" i="51"/>
  <c r="I532" i="51"/>
  <c r="G531" i="51"/>
  <c r="G526" i="51" s="1"/>
  <c r="R529" i="51"/>
  <c r="S529" i="51" s="1"/>
  <c r="O529" i="51"/>
  <c r="J529" i="51"/>
  <c r="R528" i="51"/>
  <c r="O528" i="51"/>
  <c r="J528" i="51"/>
  <c r="Q527" i="51"/>
  <c r="P527" i="51"/>
  <c r="N527" i="51"/>
  <c r="M527" i="51"/>
  <c r="L527" i="51"/>
  <c r="K527" i="51"/>
  <c r="I527" i="51"/>
  <c r="H527" i="51"/>
  <c r="I513" i="51"/>
  <c r="Q512" i="51"/>
  <c r="Q511" i="51" s="1"/>
  <c r="P512" i="51"/>
  <c r="P511" i="51" s="1"/>
  <c r="O512" i="51"/>
  <c r="O511" i="51" s="1"/>
  <c r="N512" i="51"/>
  <c r="N511" i="51" s="1"/>
  <c r="M512" i="51"/>
  <c r="M511" i="51" s="1"/>
  <c r="L512" i="51"/>
  <c r="L511" i="51" s="1"/>
  <c r="K512" i="51"/>
  <c r="K511" i="51" s="1"/>
  <c r="H512" i="51"/>
  <c r="H511" i="51" s="1"/>
  <c r="R510" i="51"/>
  <c r="S510" i="51" s="1"/>
  <c r="J510" i="51"/>
  <c r="J509" i="51" s="1"/>
  <c r="J507" i="51" s="1"/>
  <c r="J506" i="51" s="1"/>
  <c r="Q509" i="51"/>
  <c r="Q507" i="51" s="1"/>
  <c r="Q506" i="51" s="1"/>
  <c r="P509" i="51"/>
  <c r="O509" i="51"/>
  <c r="O507" i="51" s="1"/>
  <c r="O506" i="51" s="1"/>
  <c r="N509" i="51"/>
  <c r="N507" i="51" s="1"/>
  <c r="N506" i="51" s="1"/>
  <c r="M509" i="51"/>
  <c r="M507" i="51" s="1"/>
  <c r="M506" i="51" s="1"/>
  <c r="L509" i="51"/>
  <c r="L507" i="51" s="1"/>
  <c r="L506" i="51" s="1"/>
  <c r="K509" i="51"/>
  <c r="K507" i="51" s="1"/>
  <c r="K506" i="51" s="1"/>
  <c r="I509" i="51"/>
  <c r="I507" i="51" s="1"/>
  <c r="I506" i="51" s="1"/>
  <c r="H509" i="51"/>
  <c r="H507" i="51" s="1"/>
  <c r="H506" i="51" s="1"/>
  <c r="R505" i="51"/>
  <c r="R504" i="51" s="1"/>
  <c r="R503" i="51" s="1"/>
  <c r="R502" i="51" s="1"/>
  <c r="O505" i="51"/>
  <c r="O504" i="51" s="1"/>
  <c r="O503" i="51" s="1"/>
  <c r="O502" i="51" s="1"/>
  <c r="J505" i="51"/>
  <c r="Q504" i="51"/>
  <c r="Q503" i="51" s="1"/>
  <c r="Q502" i="51" s="1"/>
  <c r="P504" i="51"/>
  <c r="P503" i="51" s="1"/>
  <c r="P502" i="51" s="1"/>
  <c r="N504" i="51"/>
  <c r="N503" i="51" s="1"/>
  <c r="N502" i="51" s="1"/>
  <c r="M504" i="51"/>
  <c r="M503" i="51" s="1"/>
  <c r="M502" i="51" s="1"/>
  <c r="L504" i="51"/>
  <c r="L503" i="51" s="1"/>
  <c r="L502" i="51" s="1"/>
  <c r="K504" i="51"/>
  <c r="K503" i="51" s="1"/>
  <c r="K502" i="51" s="1"/>
  <c r="I504" i="51"/>
  <c r="I503" i="51" s="1"/>
  <c r="I502" i="51" s="1"/>
  <c r="H504" i="51"/>
  <c r="H503" i="51" s="1"/>
  <c r="H502" i="51" s="1"/>
  <c r="G503" i="51"/>
  <c r="J501" i="51"/>
  <c r="J500" i="51" s="1"/>
  <c r="R500" i="51"/>
  <c r="R499" i="51" s="1"/>
  <c r="Q500" i="51"/>
  <c r="P500" i="51"/>
  <c r="O500" i="51"/>
  <c r="N500" i="51"/>
  <c r="M500" i="51"/>
  <c r="L500" i="51"/>
  <c r="K500" i="51"/>
  <c r="K499" i="51" s="1"/>
  <c r="I500" i="51"/>
  <c r="I499" i="51" s="1"/>
  <c r="H500" i="51"/>
  <c r="H499" i="51" s="1"/>
  <c r="R491" i="51"/>
  <c r="O491" i="51"/>
  <c r="J491" i="51"/>
  <c r="R490" i="51"/>
  <c r="O490" i="51"/>
  <c r="J490" i="51"/>
  <c r="P489" i="51"/>
  <c r="N489" i="51"/>
  <c r="M489" i="51"/>
  <c r="L489" i="51"/>
  <c r="K489" i="51"/>
  <c r="I489" i="51"/>
  <c r="H489" i="51"/>
  <c r="R488" i="51"/>
  <c r="O488" i="51"/>
  <c r="J488" i="51"/>
  <c r="R487" i="51"/>
  <c r="O487" i="51"/>
  <c r="J487" i="51"/>
  <c r="J486" i="51" s="1"/>
  <c r="Q486" i="51"/>
  <c r="Q485" i="51" s="1"/>
  <c r="P486" i="51"/>
  <c r="N486" i="51"/>
  <c r="M486" i="51"/>
  <c r="L486" i="51"/>
  <c r="K486" i="51"/>
  <c r="I486" i="51"/>
  <c r="H486" i="51"/>
  <c r="G485" i="51"/>
  <c r="R483" i="51"/>
  <c r="O483" i="51"/>
  <c r="J483" i="51"/>
  <c r="R480" i="51"/>
  <c r="O480" i="51"/>
  <c r="J480" i="51"/>
  <c r="R479" i="51"/>
  <c r="O479" i="51"/>
  <c r="J479" i="51"/>
  <c r="Q478" i="51"/>
  <c r="Q477" i="51" s="1"/>
  <c r="P478" i="51"/>
  <c r="P477" i="51" s="1"/>
  <c r="N478" i="51"/>
  <c r="N477" i="51" s="1"/>
  <c r="M478" i="51"/>
  <c r="M477" i="51" s="1"/>
  <c r="L478" i="51"/>
  <c r="L477" i="51" s="1"/>
  <c r="K478" i="51"/>
  <c r="K477" i="51" s="1"/>
  <c r="I478" i="51"/>
  <c r="I477" i="51" s="1"/>
  <c r="H478" i="51"/>
  <c r="H477" i="51" s="1"/>
  <c r="G478" i="51"/>
  <c r="R476" i="51"/>
  <c r="T476" i="51" s="1"/>
  <c r="V476" i="51" s="1"/>
  <c r="X476" i="51" s="1"/>
  <c r="Z476" i="51" s="1"/>
  <c r="AB476" i="51" s="1"/>
  <c r="O476" i="51"/>
  <c r="R475" i="51"/>
  <c r="T475" i="51" s="1"/>
  <c r="O475" i="51"/>
  <c r="J475" i="51"/>
  <c r="R474" i="51"/>
  <c r="T474" i="51" s="1"/>
  <c r="O474" i="51"/>
  <c r="J474" i="51"/>
  <c r="R472" i="51"/>
  <c r="T472" i="51" s="1"/>
  <c r="O472" i="51"/>
  <c r="J472" i="51"/>
  <c r="R471" i="51"/>
  <c r="O471" i="51"/>
  <c r="J471" i="51"/>
  <c r="R467" i="51"/>
  <c r="O467" i="51"/>
  <c r="J467" i="51"/>
  <c r="R466" i="51"/>
  <c r="O466" i="51"/>
  <c r="J466" i="51"/>
  <c r="Q465" i="51"/>
  <c r="P465" i="51"/>
  <c r="N465" i="51"/>
  <c r="M465" i="51"/>
  <c r="L465" i="51"/>
  <c r="K465" i="51"/>
  <c r="K436" i="51" s="1"/>
  <c r="I465" i="51"/>
  <c r="I436" i="51" s="1"/>
  <c r="H465" i="51"/>
  <c r="H436" i="51" s="1"/>
  <c r="G465" i="51"/>
  <c r="G436" i="51" s="1"/>
  <c r="M464" i="51"/>
  <c r="O464" i="51" s="1"/>
  <c r="Q464" i="51" s="1"/>
  <c r="S464" i="51" s="1"/>
  <c r="U464" i="51" s="1"/>
  <c r="W464" i="51" s="1"/>
  <c r="Y464" i="51" s="1"/>
  <c r="AA464" i="51" s="1"/>
  <c r="J464" i="51"/>
  <c r="L464" i="51" s="1"/>
  <c r="N464" i="51" s="1"/>
  <c r="P464" i="51" s="1"/>
  <c r="R464" i="51" s="1"/>
  <c r="T464" i="51" s="1"/>
  <c r="V464" i="51" s="1"/>
  <c r="X464" i="51" s="1"/>
  <c r="Z464" i="51" s="1"/>
  <c r="AB464" i="51" s="1"/>
  <c r="M463" i="51"/>
  <c r="O463" i="51" s="1"/>
  <c r="Q463" i="51" s="1"/>
  <c r="S463" i="51" s="1"/>
  <c r="U463" i="51" s="1"/>
  <c r="W463" i="51" s="1"/>
  <c r="Y463" i="51" s="1"/>
  <c r="AA463" i="51" s="1"/>
  <c r="J463" i="51"/>
  <c r="L463" i="51" s="1"/>
  <c r="N463" i="51" s="1"/>
  <c r="P463" i="51" s="1"/>
  <c r="R463" i="51" s="1"/>
  <c r="T463" i="51" s="1"/>
  <c r="V463" i="51" s="1"/>
  <c r="X463" i="51" s="1"/>
  <c r="Z463" i="51" s="1"/>
  <c r="AB463" i="51" s="1"/>
  <c r="M462" i="51"/>
  <c r="O462" i="51" s="1"/>
  <c r="Q462" i="51" s="1"/>
  <c r="S462" i="51" s="1"/>
  <c r="U462" i="51" s="1"/>
  <c r="W462" i="51" s="1"/>
  <c r="Y462" i="51" s="1"/>
  <c r="AA462" i="51" s="1"/>
  <c r="J462" i="51"/>
  <c r="L462" i="51" s="1"/>
  <c r="N462" i="51" s="1"/>
  <c r="P462" i="51" s="1"/>
  <c r="R462" i="51" s="1"/>
  <c r="T462" i="51" s="1"/>
  <c r="V462" i="51" s="1"/>
  <c r="X462" i="51" s="1"/>
  <c r="Z462" i="51" s="1"/>
  <c r="AB462" i="51" s="1"/>
  <c r="M461" i="51"/>
  <c r="O461" i="51" s="1"/>
  <c r="Q461" i="51" s="1"/>
  <c r="S461" i="51" s="1"/>
  <c r="U461" i="51" s="1"/>
  <c r="W461" i="51" s="1"/>
  <c r="Y461" i="51" s="1"/>
  <c r="AA461" i="51" s="1"/>
  <c r="J461" i="51"/>
  <c r="L461" i="51" s="1"/>
  <c r="M460" i="51"/>
  <c r="O460" i="51" s="1"/>
  <c r="Q460" i="51" s="1"/>
  <c r="S460" i="51" s="1"/>
  <c r="U460" i="51" s="1"/>
  <c r="W460" i="51" s="1"/>
  <c r="Y460" i="51" s="1"/>
  <c r="AA460" i="51" s="1"/>
  <c r="J460" i="51"/>
  <c r="L460" i="51" s="1"/>
  <c r="N460" i="51" s="1"/>
  <c r="P460" i="51" s="1"/>
  <c r="R460" i="51" s="1"/>
  <c r="T460" i="51" s="1"/>
  <c r="V460" i="51" s="1"/>
  <c r="X460" i="51" s="1"/>
  <c r="Z460" i="51" s="1"/>
  <c r="AB460" i="51" s="1"/>
  <c r="M459" i="51"/>
  <c r="O459" i="51" s="1"/>
  <c r="J459" i="51"/>
  <c r="K458" i="51"/>
  <c r="K457" i="51" s="1"/>
  <c r="K456" i="51" s="1"/>
  <c r="I458" i="51"/>
  <c r="I457" i="51" s="1"/>
  <c r="I456" i="51" s="1"/>
  <c r="M455" i="51"/>
  <c r="J455" i="51"/>
  <c r="I454" i="51"/>
  <c r="K454" i="51" s="1"/>
  <c r="I453" i="51"/>
  <c r="I452" i="51"/>
  <c r="J452" i="51" s="1"/>
  <c r="L452" i="51" s="1"/>
  <c r="N452" i="51" s="1"/>
  <c r="P452" i="51" s="1"/>
  <c r="I451" i="51"/>
  <c r="I450" i="51"/>
  <c r="J450" i="51" s="1"/>
  <c r="L450" i="51" s="1"/>
  <c r="N450" i="51" s="1"/>
  <c r="P450" i="51" s="1"/>
  <c r="I449" i="51"/>
  <c r="I448" i="51"/>
  <c r="J448" i="51" s="1"/>
  <c r="L448" i="51" s="1"/>
  <c r="N448" i="51" s="1"/>
  <c r="I447" i="51"/>
  <c r="I446" i="51"/>
  <c r="J446" i="51" s="1"/>
  <c r="L446" i="51" s="1"/>
  <c r="N446" i="51" s="1"/>
  <c r="P446" i="51" s="1"/>
  <c r="I445" i="51"/>
  <c r="J445" i="51" s="1"/>
  <c r="L445" i="51" s="1"/>
  <c r="M444" i="51"/>
  <c r="O444" i="51" s="1"/>
  <c r="Q444" i="51" s="1"/>
  <c r="J444" i="51"/>
  <c r="L444" i="51" s="1"/>
  <c r="M443" i="51"/>
  <c r="O443" i="51" s="1"/>
  <c r="J443" i="51"/>
  <c r="L443" i="51" s="1"/>
  <c r="I442" i="51"/>
  <c r="I441" i="51"/>
  <c r="M440" i="51"/>
  <c r="O440" i="51" s="1"/>
  <c r="J440" i="51"/>
  <c r="L440" i="51" s="1"/>
  <c r="M439" i="51"/>
  <c r="J439" i="51"/>
  <c r="L439" i="51" s="1"/>
  <c r="N439" i="51" s="1"/>
  <c r="K438" i="51"/>
  <c r="K437" i="51" s="1"/>
  <c r="I438" i="51"/>
  <c r="I437" i="51" s="1"/>
  <c r="Q436" i="51"/>
  <c r="P436" i="51"/>
  <c r="N436" i="51"/>
  <c r="M436" i="51"/>
  <c r="L436" i="51"/>
  <c r="R431" i="51"/>
  <c r="T431" i="51" s="1"/>
  <c r="O431" i="51"/>
  <c r="J431" i="51"/>
  <c r="R430" i="51"/>
  <c r="O430" i="51"/>
  <c r="J430" i="51"/>
  <c r="Q429" i="51"/>
  <c r="P429" i="51"/>
  <c r="N429" i="51"/>
  <c r="M429" i="51"/>
  <c r="L429" i="51"/>
  <c r="K429" i="51"/>
  <c r="I429" i="51"/>
  <c r="H429" i="51"/>
  <c r="R428" i="51"/>
  <c r="T428" i="51" s="1"/>
  <c r="O428" i="51"/>
  <c r="J428" i="51"/>
  <c r="R427" i="51"/>
  <c r="T427" i="51" s="1"/>
  <c r="O427" i="51"/>
  <c r="J427" i="51"/>
  <c r="R426" i="51"/>
  <c r="T426" i="51" s="1"/>
  <c r="O426" i="51"/>
  <c r="J426" i="51"/>
  <c r="R423" i="51"/>
  <c r="O423" i="51"/>
  <c r="J423" i="51"/>
  <c r="R422" i="51"/>
  <c r="O422" i="51"/>
  <c r="J422" i="51"/>
  <c r="Q421" i="51"/>
  <c r="P421" i="51"/>
  <c r="P407" i="51" s="1"/>
  <c r="N421" i="51"/>
  <c r="N407" i="51" s="1"/>
  <c r="M421" i="51"/>
  <c r="M407" i="51" s="1"/>
  <c r="L421" i="51"/>
  <c r="L407" i="51" s="1"/>
  <c r="K421" i="51"/>
  <c r="K407" i="51" s="1"/>
  <c r="I421" i="51"/>
  <c r="I407" i="51" s="1"/>
  <c r="H421" i="51"/>
  <c r="H407" i="51" s="1"/>
  <c r="G421" i="51"/>
  <c r="G407" i="51" s="1"/>
  <c r="M420" i="51"/>
  <c r="J420" i="51"/>
  <c r="L420" i="51" s="1"/>
  <c r="N420" i="51" s="1"/>
  <c r="P420" i="51" s="1"/>
  <c r="M419" i="51"/>
  <c r="O419" i="51" s="1"/>
  <c r="Q419" i="51" s="1"/>
  <c r="S419" i="51" s="1"/>
  <c r="U419" i="51" s="1"/>
  <c r="W419" i="51" s="1"/>
  <c r="Y419" i="51" s="1"/>
  <c r="AA419" i="51" s="1"/>
  <c r="J419" i="51"/>
  <c r="L419" i="51" s="1"/>
  <c r="N419" i="51" s="1"/>
  <c r="P419" i="51" s="1"/>
  <c r="R419" i="51" s="1"/>
  <c r="T419" i="51" s="1"/>
  <c r="V419" i="51" s="1"/>
  <c r="X419" i="51" s="1"/>
  <c r="Z419" i="51" s="1"/>
  <c r="AB419" i="51" s="1"/>
  <c r="M418" i="51"/>
  <c r="O418" i="51" s="1"/>
  <c r="Q418" i="51" s="1"/>
  <c r="S418" i="51" s="1"/>
  <c r="U418" i="51" s="1"/>
  <c r="W418" i="51" s="1"/>
  <c r="Y418" i="51" s="1"/>
  <c r="AA418" i="51" s="1"/>
  <c r="J418" i="51"/>
  <c r="L418" i="51" s="1"/>
  <c r="N418" i="51" s="1"/>
  <c r="P418" i="51" s="1"/>
  <c r="R418" i="51" s="1"/>
  <c r="T418" i="51" s="1"/>
  <c r="V418" i="51" s="1"/>
  <c r="X418" i="51" s="1"/>
  <c r="M417" i="51"/>
  <c r="O417" i="51" s="1"/>
  <c r="Q417" i="51" s="1"/>
  <c r="S417" i="51" s="1"/>
  <c r="J417" i="51"/>
  <c r="K416" i="51"/>
  <c r="K415" i="51" s="1"/>
  <c r="K414" i="51" s="1"/>
  <c r="I416" i="51"/>
  <c r="I415" i="51" s="1"/>
  <c r="I414" i="51" s="1"/>
  <c r="M413" i="51"/>
  <c r="O413" i="51" s="1"/>
  <c r="J413" i="51"/>
  <c r="L413" i="51" s="1"/>
  <c r="M412" i="51"/>
  <c r="O412" i="51" s="1"/>
  <c r="J412" i="51"/>
  <c r="L412" i="51" s="1"/>
  <c r="N412" i="51" s="1"/>
  <c r="M411" i="51"/>
  <c r="J411" i="51"/>
  <c r="M410" i="51"/>
  <c r="O410" i="51" s="1"/>
  <c r="Q410" i="51" s="1"/>
  <c r="J410" i="51"/>
  <c r="L410" i="51" s="1"/>
  <c r="K409" i="51"/>
  <c r="K408" i="51" s="1"/>
  <c r="I409" i="51"/>
  <c r="I408" i="51" s="1"/>
  <c r="K384" i="51"/>
  <c r="K375" i="51" s="1"/>
  <c r="I384" i="51"/>
  <c r="I375" i="51" s="1"/>
  <c r="G384" i="51"/>
  <c r="R373" i="51"/>
  <c r="O373" i="51"/>
  <c r="O372" i="51" s="1"/>
  <c r="O371" i="51" s="1"/>
  <c r="O370" i="51" s="1"/>
  <c r="J373" i="51"/>
  <c r="Q372" i="51"/>
  <c r="Q371" i="51" s="1"/>
  <c r="Q370" i="51" s="1"/>
  <c r="P372" i="51"/>
  <c r="P371" i="51" s="1"/>
  <c r="P370" i="51" s="1"/>
  <c r="N372" i="51"/>
  <c r="N371" i="51" s="1"/>
  <c r="N370" i="51" s="1"/>
  <c r="M372" i="51"/>
  <c r="M371" i="51" s="1"/>
  <c r="M370" i="51" s="1"/>
  <c r="L372" i="51"/>
  <c r="L371" i="51" s="1"/>
  <c r="L370" i="51" s="1"/>
  <c r="K372" i="51"/>
  <c r="K371" i="51" s="1"/>
  <c r="K370" i="51" s="1"/>
  <c r="I372" i="51"/>
  <c r="I371" i="51" s="1"/>
  <c r="I370" i="51" s="1"/>
  <c r="H372" i="51"/>
  <c r="H371" i="51" s="1"/>
  <c r="H370" i="51" s="1"/>
  <c r="G363" i="51"/>
  <c r="R361" i="51"/>
  <c r="T361" i="51" s="1"/>
  <c r="O361" i="51"/>
  <c r="J361" i="51"/>
  <c r="R359" i="51"/>
  <c r="O359" i="51"/>
  <c r="J359" i="51"/>
  <c r="J358" i="51"/>
  <c r="L358" i="51" s="1"/>
  <c r="N358" i="51" s="1"/>
  <c r="Q357" i="51"/>
  <c r="P357" i="51"/>
  <c r="N357" i="51"/>
  <c r="M357" i="51"/>
  <c r="L357" i="51"/>
  <c r="K357" i="51"/>
  <c r="I357" i="51"/>
  <c r="H357" i="51"/>
  <c r="G357" i="51"/>
  <c r="R356" i="51"/>
  <c r="S356" i="51" s="1"/>
  <c r="R355" i="51"/>
  <c r="T355" i="51" s="1"/>
  <c r="O355" i="51"/>
  <c r="J355" i="51"/>
  <c r="J354" i="51"/>
  <c r="M354" i="51" s="1"/>
  <c r="R352" i="51"/>
  <c r="T352" i="51" s="1"/>
  <c r="O352" i="51"/>
  <c r="J352" i="51"/>
  <c r="R351" i="51"/>
  <c r="T351" i="51" s="1"/>
  <c r="O351" i="51"/>
  <c r="J351" i="51"/>
  <c r="R345" i="51"/>
  <c r="O345" i="51"/>
  <c r="J345" i="51"/>
  <c r="R344" i="51"/>
  <c r="O344" i="51"/>
  <c r="J344" i="51"/>
  <c r="R342" i="51"/>
  <c r="T342" i="51" s="1"/>
  <c r="O342" i="51"/>
  <c r="J342" i="51"/>
  <c r="R340" i="51"/>
  <c r="O340" i="51"/>
  <c r="J340" i="51"/>
  <c r="Q339" i="51"/>
  <c r="Q338" i="51" s="1"/>
  <c r="Q313" i="51" s="1"/>
  <c r="P339" i="51"/>
  <c r="N339" i="51"/>
  <c r="N338" i="51" s="1"/>
  <c r="M339" i="51"/>
  <c r="L339" i="51"/>
  <c r="K339" i="51"/>
  <c r="K338" i="51" s="1"/>
  <c r="I339" i="51"/>
  <c r="I338" i="51" s="1"/>
  <c r="I313" i="51" s="1"/>
  <c r="H339" i="51"/>
  <c r="H338" i="51" s="1"/>
  <c r="H313" i="51" s="1"/>
  <c r="G338" i="51"/>
  <c r="M337" i="51"/>
  <c r="O337" i="51" s="1"/>
  <c r="J337" i="51"/>
  <c r="L337" i="51" s="1"/>
  <c r="N337" i="51" s="1"/>
  <c r="P337" i="51" s="1"/>
  <c r="M336" i="51"/>
  <c r="O336" i="51" s="1"/>
  <c r="Q336" i="51" s="1"/>
  <c r="J336" i="51"/>
  <c r="L336" i="51" s="1"/>
  <c r="M335" i="51"/>
  <c r="J335" i="51"/>
  <c r="L335" i="51" s="1"/>
  <c r="N335" i="51" s="1"/>
  <c r="M334" i="51"/>
  <c r="O334" i="51" s="1"/>
  <c r="Q334" i="51" s="1"/>
  <c r="J334" i="51"/>
  <c r="L334" i="51" s="1"/>
  <c r="M333" i="51"/>
  <c r="O333" i="51" s="1"/>
  <c r="Q333" i="51" s="1"/>
  <c r="J333" i="51"/>
  <c r="L333" i="51" s="1"/>
  <c r="M332" i="51"/>
  <c r="O332" i="51" s="1"/>
  <c r="Q332" i="51" s="1"/>
  <c r="J332" i="51"/>
  <c r="L332" i="51" s="1"/>
  <c r="K331" i="51"/>
  <c r="K330" i="51" s="1"/>
  <c r="I331" i="51"/>
  <c r="I330" i="51" s="1"/>
  <c r="M329" i="51"/>
  <c r="O329" i="51" s="1"/>
  <c r="Q329" i="51" s="1"/>
  <c r="S329" i="51" s="1"/>
  <c r="U329" i="51" s="1"/>
  <c r="W329" i="51" s="1"/>
  <c r="Y329" i="51" s="1"/>
  <c r="AA329" i="51" s="1"/>
  <c r="J329" i="51"/>
  <c r="L329" i="51" s="1"/>
  <c r="N329" i="51" s="1"/>
  <c r="P329" i="51" s="1"/>
  <c r="R329" i="51" s="1"/>
  <c r="T329" i="51" s="1"/>
  <c r="V329" i="51" s="1"/>
  <c r="X329" i="51" s="1"/>
  <c r="Z329" i="51" s="1"/>
  <c r="AB329" i="51" s="1"/>
  <c r="M328" i="51"/>
  <c r="O328" i="51" s="1"/>
  <c r="Q328" i="51" s="1"/>
  <c r="S328" i="51" s="1"/>
  <c r="U328" i="51" s="1"/>
  <c r="W328" i="51" s="1"/>
  <c r="Y328" i="51" s="1"/>
  <c r="AA328" i="51" s="1"/>
  <c r="J328" i="51"/>
  <c r="L328" i="51" s="1"/>
  <c r="N328" i="51" s="1"/>
  <c r="P328" i="51" s="1"/>
  <c r="R328" i="51" s="1"/>
  <c r="T328" i="51" s="1"/>
  <c r="V328" i="51" s="1"/>
  <c r="X328" i="51" s="1"/>
  <c r="Z328" i="51" s="1"/>
  <c r="AB328" i="51" s="1"/>
  <c r="M327" i="51"/>
  <c r="O327" i="51" s="1"/>
  <c r="Q327" i="51" s="1"/>
  <c r="S327" i="51" s="1"/>
  <c r="U327" i="51" s="1"/>
  <c r="W327" i="51" s="1"/>
  <c r="Y327" i="51" s="1"/>
  <c r="AA327" i="51" s="1"/>
  <c r="J327" i="51"/>
  <c r="L327" i="51" s="1"/>
  <c r="N327" i="51" s="1"/>
  <c r="P327" i="51" s="1"/>
  <c r="R327" i="51" s="1"/>
  <c r="T327" i="51" s="1"/>
  <c r="V327" i="51" s="1"/>
  <c r="X327" i="51" s="1"/>
  <c r="Z327" i="51" s="1"/>
  <c r="AB327" i="51" s="1"/>
  <c r="M326" i="51"/>
  <c r="O326" i="51" s="1"/>
  <c r="Q326" i="51" s="1"/>
  <c r="S326" i="51" s="1"/>
  <c r="U326" i="51" s="1"/>
  <c r="W326" i="51" s="1"/>
  <c r="Y326" i="51" s="1"/>
  <c r="AA326" i="51" s="1"/>
  <c r="J326" i="51"/>
  <c r="L326" i="51" s="1"/>
  <c r="N326" i="51" s="1"/>
  <c r="P326" i="51" s="1"/>
  <c r="R326" i="51" s="1"/>
  <c r="T326" i="51" s="1"/>
  <c r="V326" i="51" s="1"/>
  <c r="X326" i="51" s="1"/>
  <c r="Z326" i="51" s="1"/>
  <c r="AB326" i="51" s="1"/>
  <c r="M325" i="51"/>
  <c r="J325" i="51"/>
  <c r="M324" i="51"/>
  <c r="O324" i="51" s="1"/>
  <c r="J324" i="51"/>
  <c r="L324" i="51" s="1"/>
  <c r="N324" i="51" s="1"/>
  <c r="P324" i="51" s="1"/>
  <c r="R324" i="51" s="1"/>
  <c r="T324" i="51" s="1"/>
  <c r="V324" i="51" s="1"/>
  <c r="X324" i="51" s="1"/>
  <c r="Z324" i="51" s="1"/>
  <c r="AB324" i="51" s="1"/>
  <c r="K323" i="51"/>
  <c r="I323" i="51"/>
  <c r="M322" i="51"/>
  <c r="J322" i="51"/>
  <c r="J321" i="51" s="1"/>
  <c r="K321" i="51"/>
  <c r="I321" i="51"/>
  <c r="M319" i="51"/>
  <c r="M318" i="51" s="1"/>
  <c r="M317" i="51" s="1"/>
  <c r="J319" i="51"/>
  <c r="J318" i="51" s="1"/>
  <c r="J317" i="51" s="1"/>
  <c r="K318" i="51"/>
  <c r="K317" i="51" s="1"/>
  <c r="I318" i="51"/>
  <c r="I317" i="51" s="1"/>
  <c r="M316" i="51"/>
  <c r="M315" i="51" s="1"/>
  <c r="M314" i="51" s="1"/>
  <c r="J316" i="51"/>
  <c r="R312" i="51"/>
  <c r="O312" i="51"/>
  <c r="O310" i="51" s="1"/>
  <c r="J312" i="51"/>
  <c r="R311" i="51"/>
  <c r="S311" i="51" s="1"/>
  <c r="Q310" i="51"/>
  <c r="P310" i="51"/>
  <c r="N310" i="51"/>
  <c r="M310" i="51"/>
  <c r="L310" i="51"/>
  <c r="K310" i="51"/>
  <c r="I310" i="51"/>
  <c r="H310" i="51"/>
  <c r="G310" i="51"/>
  <c r="R309" i="51"/>
  <c r="R308" i="51" s="1"/>
  <c r="O309" i="51"/>
  <c r="O308" i="51" s="1"/>
  <c r="J309" i="51"/>
  <c r="Q308" i="51"/>
  <c r="P308" i="51"/>
  <c r="N308" i="51"/>
  <c r="M308" i="51"/>
  <c r="L308" i="51"/>
  <c r="K308" i="51"/>
  <c r="I308" i="51"/>
  <c r="H308" i="51"/>
  <c r="G308" i="51"/>
  <c r="G303" i="51" s="1"/>
  <c r="R307" i="51"/>
  <c r="O307" i="51"/>
  <c r="O304" i="51" s="1"/>
  <c r="J307" i="51"/>
  <c r="R306" i="51"/>
  <c r="S306" i="51" s="1"/>
  <c r="T306" i="51" s="1"/>
  <c r="U306" i="51" s="1"/>
  <c r="V306" i="51" s="1"/>
  <c r="R305" i="51"/>
  <c r="S305" i="51" s="1"/>
  <c r="Q304" i="51"/>
  <c r="P304" i="51"/>
  <c r="N304" i="51"/>
  <c r="M304" i="51"/>
  <c r="L304" i="51"/>
  <c r="K304" i="51"/>
  <c r="I304" i="51"/>
  <c r="H304" i="51"/>
  <c r="R299" i="51"/>
  <c r="R298" i="51"/>
  <c r="O298" i="51"/>
  <c r="J298" i="51"/>
  <c r="R290" i="51"/>
  <c r="M290" i="51"/>
  <c r="L290" i="51"/>
  <c r="L289" i="51" s="1"/>
  <c r="J290" i="51"/>
  <c r="Q289" i="51"/>
  <c r="P289" i="51"/>
  <c r="N289" i="51"/>
  <c r="K289" i="51"/>
  <c r="I289" i="51"/>
  <c r="H289" i="51"/>
  <c r="R287" i="51"/>
  <c r="O287" i="51"/>
  <c r="J287" i="51"/>
  <c r="R277" i="51"/>
  <c r="O277" i="51"/>
  <c r="J277" i="51"/>
  <c r="Q276" i="51"/>
  <c r="Q274" i="51" s="1"/>
  <c r="Q273" i="51" s="1"/>
  <c r="P276" i="51"/>
  <c r="P274" i="51" s="1"/>
  <c r="P273" i="51" s="1"/>
  <c r="N276" i="51"/>
  <c r="N274" i="51" s="1"/>
  <c r="N273" i="51" s="1"/>
  <c r="M276" i="51"/>
  <c r="L276" i="51"/>
  <c r="K276" i="51"/>
  <c r="I276" i="51"/>
  <c r="H276" i="51"/>
  <c r="P259" i="51"/>
  <c r="N259" i="51"/>
  <c r="M259" i="51"/>
  <c r="L259" i="51"/>
  <c r="J259" i="51"/>
  <c r="R188" i="51"/>
  <c r="M188" i="51"/>
  <c r="L188" i="51"/>
  <c r="I188" i="51"/>
  <c r="J188" i="51" s="1"/>
  <c r="G187" i="51"/>
  <c r="P149" i="51"/>
  <c r="P148" i="51" s="1"/>
  <c r="N149" i="51"/>
  <c r="N148" i="51" s="1"/>
  <c r="M149" i="51"/>
  <c r="M148" i="51" s="1"/>
  <c r="L149" i="51"/>
  <c r="L148" i="51" s="1"/>
  <c r="K149" i="51"/>
  <c r="K148" i="51" s="1"/>
  <c r="I149" i="51"/>
  <c r="I148" i="51" s="1"/>
  <c r="H149" i="51"/>
  <c r="H148" i="51" s="1"/>
  <c r="G148" i="51"/>
  <c r="M146" i="51"/>
  <c r="J146" i="51"/>
  <c r="M141" i="51"/>
  <c r="J141" i="51"/>
  <c r="M138" i="51"/>
  <c r="J138" i="51"/>
  <c r="M136" i="51"/>
  <c r="O136" i="51" s="1"/>
  <c r="J136" i="51"/>
  <c r="M135" i="51"/>
  <c r="O135" i="51" s="1"/>
  <c r="Q135" i="51" s="1"/>
  <c r="J135" i="51"/>
  <c r="L135" i="51" s="1"/>
  <c r="N135" i="51" s="1"/>
  <c r="P135" i="51" s="1"/>
  <c r="R135" i="51" s="1"/>
  <c r="R127" i="51"/>
  <c r="R126" i="51" s="1"/>
  <c r="R125" i="51" s="1"/>
  <c r="O127" i="51"/>
  <c r="J127" i="51"/>
  <c r="Q126" i="51"/>
  <c r="Q125" i="51" s="1"/>
  <c r="Q124" i="51" s="1"/>
  <c r="P126" i="51"/>
  <c r="P125" i="51" s="1"/>
  <c r="P124" i="51" s="1"/>
  <c r="N126" i="51"/>
  <c r="N125" i="51" s="1"/>
  <c r="N124" i="51" s="1"/>
  <c r="M126" i="51"/>
  <c r="M125" i="51" s="1"/>
  <c r="M124" i="51" s="1"/>
  <c r="L126" i="51"/>
  <c r="L125" i="51" s="1"/>
  <c r="L124" i="51" s="1"/>
  <c r="K126" i="51"/>
  <c r="K125" i="51" s="1"/>
  <c r="K124" i="51" s="1"/>
  <c r="I126" i="51"/>
  <c r="I125" i="51" s="1"/>
  <c r="I124" i="51" s="1"/>
  <c r="H126" i="51"/>
  <c r="G126" i="51"/>
  <c r="G125" i="51" s="1"/>
  <c r="G124" i="51" s="1"/>
  <c r="O117" i="51"/>
  <c r="J117" i="51"/>
  <c r="Q115" i="51"/>
  <c r="Q114" i="51" s="1"/>
  <c r="Q113" i="51" s="1"/>
  <c r="P115" i="51"/>
  <c r="P114" i="51" s="1"/>
  <c r="P113" i="51" s="1"/>
  <c r="N115" i="51"/>
  <c r="N114" i="51" s="1"/>
  <c r="N113" i="51" s="1"/>
  <c r="M115" i="51"/>
  <c r="M114" i="51" s="1"/>
  <c r="M113" i="51" s="1"/>
  <c r="L115" i="51"/>
  <c r="L114" i="51" s="1"/>
  <c r="L113" i="51" s="1"/>
  <c r="K115" i="51"/>
  <c r="K114" i="51" s="1"/>
  <c r="K113" i="51" s="1"/>
  <c r="I115" i="51"/>
  <c r="H115" i="51"/>
  <c r="H114" i="51" s="1"/>
  <c r="H113" i="51" s="1"/>
  <c r="G114" i="51"/>
  <c r="G113" i="51" s="1"/>
  <c r="R112" i="51"/>
  <c r="R111" i="51" s="1"/>
  <c r="O112" i="51"/>
  <c r="O111" i="51" s="1"/>
  <c r="O86" i="51" s="1"/>
  <c r="J112" i="51"/>
  <c r="Q111" i="51"/>
  <c r="Q86" i="51" s="1"/>
  <c r="P111" i="51"/>
  <c r="P86" i="51" s="1"/>
  <c r="N111" i="51"/>
  <c r="N86" i="51" s="1"/>
  <c r="M111" i="51"/>
  <c r="M86" i="51" s="1"/>
  <c r="L111" i="51"/>
  <c r="L86" i="51" s="1"/>
  <c r="K111" i="51"/>
  <c r="K86" i="51" s="1"/>
  <c r="I111" i="51"/>
  <c r="I86" i="51" s="1"/>
  <c r="H111" i="51"/>
  <c r="H86" i="51" s="1"/>
  <c r="R109" i="51"/>
  <c r="O109" i="51"/>
  <c r="J109" i="51"/>
  <c r="J108" i="51"/>
  <c r="R107" i="51"/>
  <c r="O107" i="51"/>
  <c r="J107" i="51"/>
  <c r="R106" i="51"/>
  <c r="O106" i="51"/>
  <c r="J106" i="51"/>
  <c r="R105" i="51"/>
  <c r="O105" i="51"/>
  <c r="J105" i="51"/>
  <c r="R100" i="51"/>
  <c r="O100" i="51"/>
  <c r="I100" i="51"/>
  <c r="J100" i="51" s="1"/>
  <c r="R99" i="51"/>
  <c r="O99" i="51"/>
  <c r="I99" i="51"/>
  <c r="Q97" i="51"/>
  <c r="N97" i="51"/>
  <c r="K97" i="51"/>
  <c r="H97" i="51"/>
  <c r="R90" i="51"/>
  <c r="T90" i="51" s="1"/>
  <c r="O90" i="51"/>
  <c r="I90" i="51"/>
  <c r="P68" i="51"/>
  <c r="N68" i="51"/>
  <c r="K68" i="51"/>
  <c r="R76" i="51"/>
  <c r="O76" i="51"/>
  <c r="J76" i="51"/>
  <c r="R69" i="51"/>
  <c r="M69" i="51"/>
  <c r="M68" i="51" s="1"/>
  <c r="L69" i="51"/>
  <c r="L68" i="51" s="1"/>
  <c r="J69" i="51"/>
  <c r="Q68" i="51"/>
  <c r="I68" i="51"/>
  <c r="H68" i="51"/>
  <c r="G68" i="51"/>
  <c r="R52" i="51"/>
  <c r="T52" i="51" s="1"/>
  <c r="O52" i="51"/>
  <c r="R45" i="51"/>
  <c r="M45" i="51"/>
  <c r="O45" i="51" s="1"/>
  <c r="L45" i="51"/>
  <c r="L44" i="51" s="1"/>
  <c r="J45" i="51"/>
  <c r="Q44" i="51"/>
  <c r="P44" i="51"/>
  <c r="N44" i="51"/>
  <c r="K44" i="51"/>
  <c r="I44" i="51"/>
  <c r="H44" i="51"/>
  <c r="G44" i="51"/>
  <c r="R39" i="51"/>
  <c r="R38" i="51" s="1"/>
  <c r="O39" i="51"/>
  <c r="O38" i="51" s="1"/>
  <c r="O37" i="51" s="1"/>
  <c r="J39" i="51"/>
  <c r="Q38" i="51"/>
  <c r="Q37" i="51" s="1"/>
  <c r="P38" i="51"/>
  <c r="P37" i="51" s="1"/>
  <c r="N38" i="51"/>
  <c r="N37" i="51" s="1"/>
  <c r="M38" i="51"/>
  <c r="M37" i="51" s="1"/>
  <c r="L38" i="51"/>
  <c r="L37" i="51" s="1"/>
  <c r="K38" i="51"/>
  <c r="K37" i="51" s="1"/>
  <c r="I38" i="51"/>
  <c r="I37" i="51" s="1"/>
  <c r="H38" i="51"/>
  <c r="H37" i="51" s="1"/>
  <c r="H15" i="51" s="1"/>
  <c r="G38" i="51"/>
  <c r="G37" i="51" s="1"/>
  <c r="R31" i="51"/>
  <c r="O31" i="51"/>
  <c r="R30" i="51"/>
  <c r="M30" i="51"/>
  <c r="O30" i="51" s="1"/>
  <c r="L30" i="51"/>
  <c r="J30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M14" i="51"/>
  <c r="L14" i="51"/>
  <c r="J14" i="51"/>
  <c r="J13" i="51" s="1"/>
  <c r="J12" i="51" s="1"/>
  <c r="J11" i="51" s="1"/>
  <c r="V512" i="51"/>
  <c r="V511" i="51" s="1"/>
  <c r="V500" i="51"/>
  <c r="V499" i="51" s="1"/>
  <c r="V949" i="51"/>
  <c r="V946" i="51" s="1"/>
  <c r="J90" i="51"/>
  <c r="T715" i="51"/>
  <c r="X716" i="51"/>
  <c r="T512" i="51"/>
  <c r="T511" i="51" s="1"/>
  <c r="T949" i="51"/>
  <c r="T946" i="51" s="1"/>
  <c r="T711" i="51"/>
  <c r="T710" i="51" s="1"/>
  <c r="S710" i="51"/>
  <c r="G519" i="51"/>
  <c r="K519" i="51"/>
  <c r="M519" i="51"/>
  <c r="Q519" i="51"/>
  <c r="O384" i="51"/>
  <c r="O375" i="51" s="1"/>
  <c r="L519" i="51"/>
  <c r="P519" i="51"/>
  <c r="S540" i="51"/>
  <c r="T38" i="51"/>
  <c r="M384" i="51"/>
  <c r="M375" i="51" s="1"/>
  <c r="I519" i="51"/>
  <c r="N519" i="51"/>
  <c r="J384" i="51"/>
  <c r="J375" i="51" s="1"/>
  <c r="O519" i="51"/>
  <c r="S661" i="51"/>
  <c r="V961" i="51"/>
  <c r="V957" i="51" s="1"/>
  <c r="V956" i="51" s="1"/>
  <c r="S773" i="51"/>
  <c r="V727" i="51"/>
  <c r="S429" i="51"/>
  <c r="V738" i="51"/>
  <c r="X738" i="51" s="1"/>
  <c r="Z738" i="51" s="1"/>
  <c r="AB738" i="51" s="1"/>
  <c r="V658" i="51"/>
  <c r="H519" i="51"/>
  <c r="V276" i="51"/>
  <c r="V527" i="51"/>
  <c r="V593" i="51"/>
  <c r="V586" i="51" s="1"/>
  <c r="V573" i="51"/>
  <c r="V572" i="51" s="1"/>
  <c r="V486" i="51"/>
  <c r="V773" i="51"/>
  <c r="V372" i="51"/>
  <c r="V371" i="51" s="1"/>
  <c r="V370" i="51" s="1"/>
  <c r="V841" i="51"/>
  <c r="V671" i="51"/>
  <c r="V953" i="51"/>
  <c r="V952" i="51" s="1"/>
  <c r="V678" i="51"/>
  <c r="V898" i="51"/>
  <c r="V357" i="51"/>
  <c r="V343" i="51" s="1"/>
  <c r="V115" i="51"/>
  <c r="V114" i="51" s="1"/>
  <c r="V113" i="51" s="1"/>
  <c r="V715" i="51"/>
  <c r="V465" i="51"/>
  <c r="V436" i="51" s="1"/>
  <c r="V972" i="51"/>
  <c r="V971" i="51" s="1"/>
  <c r="V421" i="51"/>
  <c r="V339" i="51"/>
  <c r="V289" i="51"/>
  <c r="T680" i="51"/>
  <c r="V680" i="51"/>
  <c r="T126" i="51"/>
  <c r="T125" i="51" s="1"/>
  <c r="V127" i="51"/>
  <c r="V710" i="51"/>
  <c r="V866" i="51"/>
  <c r="V852" i="51"/>
  <c r="T519" i="51"/>
  <c r="T489" i="51"/>
  <c r="V489" i="51"/>
  <c r="T903" i="51"/>
  <c r="V903" i="51"/>
  <c r="T308" i="51"/>
  <c r="V308" i="51"/>
  <c r="V661" i="51"/>
  <c r="T111" i="51"/>
  <c r="V112" i="51"/>
  <c r="X112" i="51" s="1"/>
  <c r="X111" i="51" s="1"/>
  <c r="V849" i="51"/>
  <c r="T961" i="51"/>
  <c r="T957" i="51" s="1"/>
  <c r="T956" i="51" s="1"/>
  <c r="T486" i="51"/>
  <c r="T671" i="51"/>
  <c r="T953" i="51"/>
  <c r="T952" i="51" s="1"/>
  <c r="T898" i="51"/>
  <c r="T573" i="51"/>
  <c r="T572" i="51" s="1"/>
  <c r="T866" i="51"/>
  <c r="T705" i="51"/>
  <c r="S704" i="51"/>
  <c r="J519" i="51"/>
  <c r="R519" i="51"/>
  <c r="N384" i="51"/>
  <c r="N375" i="51" s="1"/>
  <c r="L384" i="51"/>
  <c r="L375" i="51" s="1"/>
  <c r="V540" i="51"/>
  <c r="S519" i="51"/>
  <c r="Q384" i="51"/>
  <c r="Q375" i="51" s="1"/>
  <c r="S806" i="51"/>
  <c r="P384" i="51"/>
  <c r="P375" i="51" s="1"/>
  <c r="D27" i="46"/>
  <c r="D25" i="46"/>
  <c r="D18" i="46"/>
  <c r="D17" i="46"/>
  <c r="D16" i="46"/>
  <c r="D15" i="46"/>
  <c r="D14" i="46"/>
  <c r="D13" i="46"/>
  <c r="D12" i="46"/>
  <c r="D11" i="46"/>
  <c r="D10" i="46"/>
  <c r="X87" i="51"/>
  <c r="V478" i="51"/>
  <c r="V888" i="51"/>
  <c r="S384" i="51"/>
  <c r="S375" i="51" s="1"/>
  <c r="T545" i="51"/>
  <c r="U545" i="51"/>
  <c r="R384" i="51"/>
  <c r="R375" i="51" s="1"/>
  <c r="D19" i="46"/>
  <c r="V704" i="51"/>
  <c r="V519" i="51"/>
  <c r="U519" i="51"/>
  <c r="Y576" i="51"/>
  <c r="V384" i="51"/>
  <c r="V375" i="51" s="1"/>
  <c r="V712" i="51"/>
  <c r="V545" i="51"/>
  <c r="R701" i="51"/>
  <c r="R696" i="51" s="1"/>
  <c r="W712" i="51"/>
  <c r="X714" i="51"/>
  <c r="Z714" i="51" s="1"/>
  <c r="AB714" i="51" s="1"/>
  <c r="M407" i="22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N1142" i="22"/>
  <c r="J1186" i="22"/>
  <c r="D11" i="52"/>
  <c r="D10" i="52"/>
  <c r="D9" i="52"/>
  <c r="D8" i="52"/>
  <c r="D7" i="52"/>
  <c r="F7" i="52" s="1"/>
  <c r="G12" i="52"/>
  <c r="H12" i="52"/>
  <c r="E47" i="15"/>
  <c r="E68" i="15"/>
  <c r="E67" i="15" s="1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 s="1"/>
  <c r="E12" i="15"/>
  <c r="D10" i="25"/>
  <c r="B11" i="34"/>
  <c r="H10" i="25"/>
  <c r="E17" i="15"/>
  <c r="E11" i="15"/>
  <c r="E44" i="15"/>
  <c r="E28" i="15"/>
  <c r="E10" i="15"/>
  <c r="E55" i="15"/>
  <c r="E50" i="15"/>
  <c r="E8" i="52"/>
  <c r="G11" i="52"/>
  <c r="E11" i="52"/>
  <c r="E10" i="52"/>
  <c r="E9" i="52"/>
  <c r="G10" i="52"/>
  <c r="G9" i="52"/>
  <c r="E7" i="52"/>
  <c r="C73" i="15"/>
  <c r="E73" i="15"/>
  <c r="D73" i="15"/>
  <c r="AB277" i="51" l="1"/>
  <c r="Z276" i="51"/>
  <c r="E9" i="15"/>
  <c r="E51" i="15"/>
  <c r="E48" i="15"/>
  <c r="AB429" i="51"/>
  <c r="AB421" i="51"/>
  <c r="AB962" i="51"/>
  <c r="AB961" i="51" s="1"/>
  <c r="Z961" i="51"/>
  <c r="AB968" i="51"/>
  <c r="AB478" i="51"/>
  <c r="AB477" i="51" s="1"/>
  <c r="AB77" i="51"/>
  <c r="AB278" i="51"/>
  <c r="AB276" i="51" s="1"/>
  <c r="AB773" i="51"/>
  <c r="AB268" i="51"/>
  <c r="AB259" i="51"/>
  <c r="AB53" i="51"/>
  <c r="AB492" i="51"/>
  <c r="AB932" i="51"/>
  <c r="AB972" i="51"/>
  <c r="AB971" i="51" s="1"/>
  <c r="AB188" i="51"/>
  <c r="AB62" i="51"/>
  <c r="AB866" i="51"/>
  <c r="AB81" i="51"/>
  <c r="AB80" i="51" s="1"/>
  <c r="Z80" i="51"/>
  <c r="AB69" i="51"/>
  <c r="AB45" i="51"/>
  <c r="AB30" i="51"/>
  <c r="AB29" i="51" s="1"/>
  <c r="Z29" i="51"/>
  <c r="Z271" i="51"/>
  <c r="AB272" i="51"/>
  <c r="AB271" i="51" s="1"/>
  <c r="Z658" i="51"/>
  <c r="AB659" i="51"/>
  <c r="AB658" i="51" s="1"/>
  <c r="Z38" i="51"/>
  <c r="AB39" i="51"/>
  <c r="AB38" i="51" s="1"/>
  <c r="AB357" i="51"/>
  <c r="AB661" i="51"/>
  <c r="Z701" i="51"/>
  <c r="AB703" i="51"/>
  <c r="AB701" i="51" s="1"/>
  <c r="AB872" i="51"/>
  <c r="AB925" i="51"/>
  <c r="AB465" i="51"/>
  <c r="AB436" i="51" s="1"/>
  <c r="Z675" i="51"/>
  <c r="Z674" i="51" s="1"/>
  <c r="AB676" i="51"/>
  <c r="AB675" i="51" s="1"/>
  <c r="AB674" i="51" s="1"/>
  <c r="D15" i="15" s="1"/>
  <c r="Z545" i="51"/>
  <c r="AB546" i="51"/>
  <c r="AB545" i="51" s="1"/>
  <c r="AB265" i="51"/>
  <c r="AB489" i="51"/>
  <c r="Z512" i="51"/>
  <c r="Z511" i="51" s="1"/>
  <c r="AB513" i="51"/>
  <c r="AB512" i="51" s="1"/>
  <c r="AB511" i="51" s="1"/>
  <c r="AB607" i="51"/>
  <c r="AB601" i="51" s="1"/>
  <c r="D10" i="15" s="1"/>
  <c r="AB704" i="51"/>
  <c r="Z852" i="51"/>
  <c r="AB853" i="51"/>
  <c r="AB852" i="51" s="1"/>
  <c r="Z919" i="51"/>
  <c r="AB920" i="51"/>
  <c r="AB919" i="51" s="1"/>
  <c r="Z929" i="51"/>
  <c r="AB930" i="51"/>
  <c r="AB929" i="51" s="1"/>
  <c r="AB402" i="51"/>
  <c r="AB593" i="51"/>
  <c r="AB586" i="51" s="1"/>
  <c r="Z500" i="51"/>
  <c r="Z499" i="51" s="1"/>
  <c r="AB501" i="51"/>
  <c r="AB500" i="51" s="1"/>
  <c r="AB499" i="51" s="1"/>
  <c r="Z680" i="51"/>
  <c r="AB681" i="51"/>
  <c r="AB680" i="51" s="1"/>
  <c r="Z308" i="51"/>
  <c r="AB309" i="51"/>
  <c r="AB308" i="51" s="1"/>
  <c r="W628" i="51"/>
  <c r="Y628" i="51" s="1"/>
  <c r="AA628" i="51" s="1"/>
  <c r="AB712" i="51"/>
  <c r="AB262" i="51"/>
  <c r="AB339" i="51"/>
  <c r="AB486" i="51"/>
  <c r="AB573" i="51"/>
  <c r="AB572" i="51" s="1"/>
  <c r="AB718" i="51"/>
  <c r="AB841" i="51"/>
  <c r="Z922" i="51"/>
  <c r="AB923" i="51"/>
  <c r="AB922" i="51" s="1"/>
  <c r="Z540" i="51"/>
  <c r="AB541" i="51"/>
  <c r="AB540" i="51" s="1"/>
  <c r="AB300" i="51"/>
  <c r="AB26" i="51"/>
  <c r="AB18" i="51" s="1"/>
  <c r="AB87" i="51"/>
  <c r="AB115" i="51"/>
  <c r="AB114" i="51" s="1"/>
  <c r="AB119" i="51"/>
  <c r="AB118" i="51" s="1"/>
  <c r="D55" i="15" s="1"/>
  <c r="E42" i="15"/>
  <c r="E27" i="15"/>
  <c r="H897" i="51"/>
  <c r="H896" i="51" s="1"/>
  <c r="Z890" i="51"/>
  <c r="Z888" i="51" s="1"/>
  <c r="X888" i="51"/>
  <c r="X887" i="51" s="1"/>
  <c r="X683" i="51"/>
  <c r="Z478" i="51"/>
  <c r="Z477" i="51" s="1"/>
  <c r="Y44" i="51"/>
  <c r="Y43" i="51" s="1"/>
  <c r="X148" i="51"/>
  <c r="Y148" i="51"/>
  <c r="D9" i="46"/>
  <c r="Z841" i="51"/>
  <c r="Y187" i="51"/>
  <c r="Y186" i="51" s="1"/>
  <c r="X187" i="51"/>
  <c r="X186" i="51" s="1"/>
  <c r="Z704" i="51"/>
  <c r="E12" i="52"/>
  <c r="J1092" i="51"/>
  <c r="L1092" i="51" s="1"/>
  <c r="Q770" i="51"/>
  <c r="Q769" i="51" s="1"/>
  <c r="Q767" i="51" s="1"/>
  <c r="J1047" i="51"/>
  <c r="M1047" i="51" s="1"/>
  <c r="J1099" i="51"/>
  <c r="M1099" i="51" s="1"/>
  <c r="M769" i="51"/>
  <c r="M767" i="51" s="1"/>
  <c r="J1036" i="51"/>
  <c r="L1036" i="51" s="1"/>
  <c r="L1040" i="51"/>
  <c r="L604" i="51"/>
  <c r="N604" i="51" s="1"/>
  <c r="O764" i="51"/>
  <c r="O763" i="51" s="1"/>
  <c r="J1063" i="51"/>
  <c r="M1063" i="51" s="1"/>
  <c r="J1103" i="51"/>
  <c r="M1103" i="51" s="1"/>
  <c r="K1032" i="51"/>
  <c r="M1032" i="51" s="1"/>
  <c r="O1032" i="51" s="1"/>
  <c r="K1016" i="51"/>
  <c r="M1016" i="51" s="1"/>
  <c r="L1096" i="51"/>
  <c r="K1024" i="51"/>
  <c r="M1024" i="51" s="1"/>
  <c r="J1028" i="51"/>
  <c r="M1028" i="51" s="1"/>
  <c r="J1048" i="51"/>
  <c r="L1048" i="51" s="1"/>
  <c r="N1048" i="51" s="1"/>
  <c r="K1012" i="51"/>
  <c r="N1012" i="51" s="1"/>
  <c r="J1084" i="51"/>
  <c r="L1084" i="51" s="1"/>
  <c r="N1084" i="51" s="1"/>
  <c r="J1052" i="51"/>
  <c r="L1052" i="51" s="1"/>
  <c r="N1052" i="51" s="1"/>
  <c r="P303" i="51"/>
  <c r="M827" i="51"/>
  <c r="O689" i="51"/>
  <c r="Q689" i="51" s="1"/>
  <c r="Q688" i="51" s="1"/>
  <c r="J1007" i="51"/>
  <c r="L1007" i="51" s="1"/>
  <c r="N1007" i="51" s="1"/>
  <c r="I363" i="51"/>
  <c r="I366" i="51"/>
  <c r="J1083" i="51"/>
  <c r="L1083" i="51" s="1"/>
  <c r="L999" i="51"/>
  <c r="Z402" i="51"/>
  <c r="O366" i="51"/>
  <c r="J1127" i="51"/>
  <c r="L1127" i="51" s="1"/>
  <c r="I1132" i="51"/>
  <c r="J1132" i="51" s="1"/>
  <c r="M1132" i="51" s="1"/>
  <c r="J1123" i="51"/>
  <c r="L1123" i="51" s="1"/>
  <c r="Q768" i="51"/>
  <c r="S768" i="51" s="1"/>
  <c r="M823" i="51"/>
  <c r="M765" i="51"/>
  <c r="N849" i="51"/>
  <c r="N818" i="51" s="1"/>
  <c r="L682" i="51"/>
  <c r="X485" i="51"/>
  <c r="Z949" i="51"/>
  <c r="Z946" i="51" s="1"/>
  <c r="T704" i="51"/>
  <c r="J1095" i="51"/>
  <c r="M1095" i="51" s="1"/>
  <c r="J1133" i="51"/>
  <c r="L1133" i="51" s="1"/>
  <c r="N1133" i="51" s="1"/>
  <c r="K1107" i="51"/>
  <c r="M1107" i="51" s="1"/>
  <c r="O1107" i="51" s="1"/>
  <c r="Q766" i="51"/>
  <c r="Q765" i="51" s="1"/>
  <c r="O829" i="51"/>
  <c r="Q829" i="51" s="1"/>
  <c r="K999" i="51"/>
  <c r="M999" i="51" s="1"/>
  <c r="I87" i="51"/>
  <c r="I80" i="51" s="1"/>
  <c r="J80" i="51" s="1"/>
  <c r="Z718" i="51"/>
  <c r="T784" i="51"/>
  <c r="Y971" i="51"/>
  <c r="C62" i="15"/>
  <c r="Z492" i="51"/>
  <c r="Z300" i="51"/>
  <c r="J825" i="51"/>
  <c r="J693" i="51"/>
  <c r="J691" i="51" s="1"/>
  <c r="J981" i="51"/>
  <c r="M981" i="51" s="1"/>
  <c r="I549" i="51"/>
  <c r="I548" i="51" s="1"/>
  <c r="I547" i="51" s="1"/>
  <c r="N549" i="51"/>
  <c r="N548" i="51" s="1"/>
  <c r="N547" i="51" s="1"/>
  <c r="X113" i="51"/>
  <c r="Z872" i="51"/>
  <c r="Z925" i="51"/>
  <c r="R852" i="51"/>
  <c r="Z932" i="51"/>
  <c r="M825" i="51"/>
  <c r="M693" i="51"/>
  <c r="M691" i="51" s="1"/>
  <c r="O831" i="51"/>
  <c r="O830" i="51" s="1"/>
  <c r="K1010" i="51"/>
  <c r="M1010" i="51" s="1"/>
  <c r="K1006" i="51"/>
  <c r="M1006" i="51" s="1"/>
  <c r="J1110" i="51"/>
  <c r="L1110" i="51" s="1"/>
  <c r="N1110" i="51" s="1"/>
  <c r="V846" i="51"/>
  <c r="V818" i="51" s="1"/>
  <c r="Y957" i="51"/>
  <c r="Y956" i="51" s="1"/>
  <c r="Z671" i="51"/>
  <c r="Z670" i="51" s="1"/>
  <c r="U44" i="51"/>
  <c r="U43" i="51" s="1"/>
  <c r="U465" i="51"/>
  <c r="U436" i="51" s="1"/>
  <c r="X712" i="51"/>
  <c r="V111" i="51"/>
  <c r="O573" i="51"/>
  <c r="O572" i="51" s="1"/>
  <c r="R573" i="51"/>
  <c r="R572" i="51" s="1"/>
  <c r="M915" i="51"/>
  <c r="P915" i="51" s="1"/>
  <c r="Z429" i="51"/>
  <c r="R68" i="51"/>
  <c r="K549" i="51"/>
  <c r="K548" i="51" s="1"/>
  <c r="K547" i="51" s="1"/>
  <c r="P549" i="51"/>
  <c r="P548" i="51" s="1"/>
  <c r="P547" i="51" s="1"/>
  <c r="M677" i="51"/>
  <c r="Q443" i="51"/>
  <c r="S443" i="51" s="1"/>
  <c r="J1069" i="51"/>
  <c r="M1069" i="51" s="1"/>
  <c r="J1041" i="51"/>
  <c r="L1041" i="51" s="1"/>
  <c r="N1041" i="51" s="1"/>
  <c r="W465" i="51"/>
  <c r="W436" i="51" s="1"/>
  <c r="J1013" i="51"/>
  <c r="M1013" i="51" s="1"/>
  <c r="T948" i="51"/>
  <c r="U948" i="51" s="1"/>
  <c r="U947" i="51" s="1"/>
  <c r="J1033" i="51"/>
  <c r="L1033" i="51" s="1"/>
  <c r="N1033" i="51" s="1"/>
  <c r="J1025" i="51"/>
  <c r="L1025" i="51" s="1"/>
  <c r="N1025" i="51" s="1"/>
  <c r="R947" i="51"/>
  <c r="S677" i="51"/>
  <c r="U607" i="51"/>
  <c r="U601" i="51" s="1"/>
  <c r="Z661" i="51"/>
  <c r="T782" i="51"/>
  <c r="U782" i="51" s="1"/>
  <c r="N559" i="51"/>
  <c r="P559" i="51" s="1"/>
  <c r="T679" i="51"/>
  <c r="T678" i="51" s="1"/>
  <c r="T677" i="51" s="1"/>
  <c r="L566" i="51"/>
  <c r="N567" i="51"/>
  <c r="N566" i="51" s="1"/>
  <c r="J1017" i="51"/>
  <c r="L1017" i="51" s="1"/>
  <c r="N1017" i="51" s="1"/>
  <c r="J1085" i="51"/>
  <c r="L1085" i="51" s="1"/>
  <c r="D65" i="15"/>
  <c r="L1089" i="51"/>
  <c r="J1029" i="51"/>
  <c r="M1029" i="51" s="1"/>
  <c r="J997" i="51"/>
  <c r="M997" i="51" s="1"/>
  <c r="J977" i="51"/>
  <c r="M977" i="51" s="1"/>
  <c r="M663" i="51"/>
  <c r="O663" i="51" s="1"/>
  <c r="L322" i="51"/>
  <c r="N322" i="51" s="1"/>
  <c r="K448" i="51"/>
  <c r="M448" i="51" s="1"/>
  <c r="J1058" i="51"/>
  <c r="L1058" i="51" s="1"/>
  <c r="N1058" i="51" s="1"/>
  <c r="Q43" i="51"/>
  <c r="Q42" i="51" s="1"/>
  <c r="L43" i="51"/>
  <c r="L42" i="51" s="1"/>
  <c r="J310" i="51"/>
  <c r="K612" i="51"/>
  <c r="T653" i="51"/>
  <c r="T647" i="51" s="1"/>
  <c r="S972" i="51"/>
  <c r="S971" i="51" s="1"/>
  <c r="L1021" i="51"/>
  <c r="K1021" i="51"/>
  <c r="M1021" i="51" s="1"/>
  <c r="K751" i="51"/>
  <c r="M751" i="51" s="1"/>
  <c r="M750" i="51" s="1"/>
  <c r="L861" i="51"/>
  <c r="J1093" i="51"/>
  <c r="M1093" i="51" s="1"/>
  <c r="K990" i="51"/>
  <c r="M990" i="51" s="1"/>
  <c r="J1037" i="51"/>
  <c r="L1037" i="51" s="1"/>
  <c r="N1037" i="51" s="1"/>
  <c r="L319" i="51"/>
  <c r="N319" i="51" s="1"/>
  <c r="T37" i="51"/>
  <c r="I752" i="51"/>
  <c r="I749" i="51" s="1"/>
  <c r="I748" i="51" s="1"/>
  <c r="T18" i="51"/>
  <c r="T17" i="51" s="1"/>
  <c r="T16" i="51" s="1"/>
  <c r="Q824" i="51"/>
  <c r="S824" i="51" s="1"/>
  <c r="U824" i="51" s="1"/>
  <c r="W824" i="51" s="1"/>
  <c r="W823" i="51" s="1"/>
  <c r="V407" i="51"/>
  <c r="K986" i="51"/>
  <c r="M986" i="51" s="1"/>
  <c r="O986" i="51" s="1"/>
  <c r="J836" i="51"/>
  <c r="J771" i="51"/>
  <c r="L1024" i="51"/>
  <c r="L1016" i="51"/>
  <c r="J1082" i="51"/>
  <c r="L1082" i="51" s="1"/>
  <c r="N1082" i="51" s="1"/>
  <c r="J1062" i="51"/>
  <c r="L1062" i="51" s="1"/>
  <c r="K1040" i="51"/>
  <c r="M1040" i="51" s="1"/>
  <c r="J1020" i="51"/>
  <c r="L1020" i="51" s="1"/>
  <c r="J976" i="51"/>
  <c r="J1106" i="51"/>
  <c r="L1106" i="51" s="1"/>
  <c r="N1106" i="51" s="1"/>
  <c r="K43" i="51"/>
  <c r="K42" i="51" s="1"/>
  <c r="K682" i="51"/>
  <c r="J849" i="51"/>
  <c r="J866" i="51"/>
  <c r="T873" i="51"/>
  <c r="Z711" i="51"/>
  <c r="AB711" i="51" s="1"/>
  <c r="AB710" i="51" s="1"/>
  <c r="I485" i="51"/>
  <c r="S606" i="51"/>
  <c r="S605" i="51" s="1"/>
  <c r="Q701" i="51"/>
  <c r="Q693" i="51" s="1"/>
  <c r="Q691" i="51" s="1"/>
  <c r="N485" i="51"/>
  <c r="K1118" i="51"/>
  <c r="M1118" i="51" s="1"/>
  <c r="K753" i="51"/>
  <c r="K752" i="51" s="1"/>
  <c r="J1070" i="51"/>
  <c r="M1070" i="51" s="1"/>
  <c r="J489" i="51"/>
  <c r="O677" i="51"/>
  <c r="U18" i="51"/>
  <c r="U17" i="51" s="1"/>
  <c r="U16" i="51" s="1"/>
  <c r="N554" i="51"/>
  <c r="P554" i="51" s="1"/>
  <c r="R554" i="51" s="1"/>
  <c r="T505" i="51"/>
  <c r="T504" i="51" s="1"/>
  <c r="T503" i="51" s="1"/>
  <c r="T502" i="51" s="1"/>
  <c r="Q623" i="51"/>
  <c r="S623" i="51" s="1"/>
  <c r="Q638" i="51"/>
  <c r="S638" i="51" s="1"/>
  <c r="Q629" i="51"/>
  <c r="S629" i="51" s="1"/>
  <c r="U629" i="51" s="1"/>
  <c r="Q714" i="51"/>
  <c r="S714" i="51" s="1"/>
  <c r="Q762" i="51"/>
  <c r="S762" i="51" s="1"/>
  <c r="O760" i="51"/>
  <c r="M760" i="51"/>
  <c r="J751" i="51"/>
  <c r="J750" i="51" s="1"/>
  <c r="J535" i="51"/>
  <c r="J534" i="51" s="1"/>
  <c r="N761" i="51"/>
  <c r="P761" i="51" s="1"/>
  <c r="J1066" i="51"/>
  <c r="M1066" i="51" s="1"/>
  <c r="S544" i="51"/>
  <c r="S543" i="51" s="1"/>
  <c r="H682" i="51"/>
  <c r="I682" i="51"/>
  <c r="J773" i="51"/>
  <c r="N754" i="51"/>
  <c r="N747" i="51" s="1"/>
  <c r="Q818" i="51"/>
  <c r="J846" i="51"/>
  <c r="K818" i="51"/>
  <c r="R858" i="51"/>
  <c r="R857" i="51" s="1"/>
  <c r="J872" i="51"/>
  <c r="I957" i="51"/>
  <c r="I956" i="51" s="1"/>
  <c r="I951" i="51" s="1"/>
  <c r="Z372" i="51"/>
  <c r="Z371" i="51" s="1"/>
  <c r="Z370" i="51" s="1"/>
  <c r="Q554" i="51"/>
  <c r="S554" i="51" s="1"/>
  <c r="U554" i="51" s="1"/>
  <c r="W554" i="51" s="1"/>
  <c r="N592" i="51"/>
  <c r="P592" i="51" s="1"/>
  <c r="K1089" i="51"/>
  <c r="T850" i="51"/>
  <c r="T849" i="51" s="1"/>
  <c r="K983" i="51"/>
  <c r="N983" i="51" s="1"/>
  <c r="T529" i="51"/>
  <c r="U529" i="51" s="1"/>
  <c r="J1120" i="51"/>
  <c r="M1120" i="51" s="1"/>
  <c r="T528" i="51"/>
  <c r="T527" i="51" s="1"/>
  <c r="M703" i="51"/>
  <c r="M702" i="51" s="1"/>
  <c r="V677" i="51"/>
  <c r="J1097" i="51"/>
  <c r="M1097" i="51" s="1"/>
  <c r="J1105" i="51"/>
  <c r="L1105" i="51" s="1"/>
  <c r="J839" i="51"/>
  <c r="J834" i="51" s="1"/>
  <c r="Q412" i="51"/>
  <c r="Q625" i="51"/>
  <c r="H485" i="51"/>
  <c r="M624" i="51"/>
  <c r="Q621" i="51"/>
  <c r="S621" i="51" s="1"/>
  <c r="J1078" i="51"/>
  <c r="L1078" i="51" s="1"/>
  <c r="N1078" i="51" s="1"/>
  <c r="P43" i="51"/>
  <c r="P42" i="51" s="1"/>
  <c r="Q754" i="51"/>
  <c r="Q747" i="51" s="1"/>
  <c r="R780" i="51"/>
  <c r="S780" i="51" s="1"/>
  <c r="T780" i="51" s="1"/>
  <c r="J862" i="51"/>
  <c r="K957" i="51"/>
  <c r="K956" i="51" s="1"/>
  <c r="K951" i="51" s="1"/>
  <c r="W44" i="51"/>
  <c r="W43" i="51" s="1"/>
  <c r="T967" i="51"/>
  <c r="U967" i="51" s="1"/>
  <c r="R675" i="51"/>
  <c r="S675" i="51" s="1"/>
  <c r="T675" i="51" s="1"/>
  <c r="U675" i="51" s="1"/>
  <c r="R677" i="51"/>
  <c r="T890" i="51"/>
  <c r="T888" i="51" s="1"/>
  <c r="U907" i="51"/>
  <c r="V907" i="51" s="1"/>
  <c r="W907" i="51" s="1"/>
  <c r="N768" i="51"/>
  <c r="P768" i="51" s="1"/>
  <c r="N951" i="51"/>
  <c r="T124" i="51"/>
  <c r="J1059" i="51"/>
  <c r="M1059" i="51" s="1"/>
  <c r="J1035" i="51"/>
  <c r="L1035" i="51" s="1"/>
  <c r="J1117" i="51"/>
  <c r="M1117" i="51" s="1"/>
  <c r="K985" i="51"/>
  <c r="M985" i="51" s="1"/>
  <c r="K1043" i="51"/>
  <c r="M1043" i="51" s="1"/>
  <c r="L831" i="51"/>
  <c r="N831" i="51" s="1"/>
  <c r="L626" i="51"/>
  <c r="N626" i="51" s="1"/>
  <c r="P626" i="51" s="1"/>
  <c r="R626" i="51" s="1"/>
  <c r="T626" i="51" s="1"/>
  <c r="J678" i="51"/>
  <c r="K1000" i="51"/>
  <c r="M1000" i="51" s="1"/>
  <c r="Q440" i="51"/>
  <c r="S440" i="51" s="1"/>
  <c r="U440" i="51" s="1"/>
  <c r="W440" i="51" s="1"/>
  <c r="J111" i="51"/>
  <c r="J86" i="51" s="1"/>
  <c r="J1023" i="51"/>
  <c r="L1023" i="51" s="1"/>
  <c r="J532" i="51"/>
  <c r="J573" i="51"/>
  <c r="J572" i="51" s="1"/>
  <c r="H43" i="51"/>
  <c r="H42" i="51" s="1"/>
  <c r="M44" i="51"/>
  <c r="M43" i="51" s="1"/>
  <c r="M42" i="51" s="1"/>
  <c r="J68" i="51"/>
  <c r="O69" i="51"/>
  <c r="O68" i="51" s="1"/>
  <c r="O339" i="51"/>
  <c r="J841" i="51"/>
  <c r="P818" i="51"/>
  <c r="Q861" i="51"/>
  <c r="S357" i="51"/>
  <c r="S343" i="51" s="1"/>
  <c r="S338" i="51" s="1"/>
  <c r="S313" i="51" s="1"/>
  <c r="S593" i="51"/>
  <c r="S586" i="51" s="1"/>
  <c r="Q826" i="51"/>
  <c r="J1055" i="51"/>
  <c r="M1055" i="51" s="1"/>
  <c r="J765" i="51"/>
  <c r="H861" i="51"/>
  <c r="J1086" i="51"/>
  <c r="M1086" i="51" s="1"/>
  <c r="K1004" i="51"/>
  <c r="M1004" i="51" s="1"/>
  <c r="O1004" i="51" s="1"/>
  <c r="K485" i="51"/>
  <c r="P485" i="51"/>
  <c r="T593" i="51"/>
  <c r="T586" i="51" s="1"/>
  <c r="S951" i="51"/>
  <c r="U274" i="51"/>
  <c r="W37" i="51"/>
  <c r="S410" i="51"/>
  <c r="U410" i="51" s="1"/>
  <c r="L535" i="51"/>
  <c r="L534" i="51" s="1"/>
  <c r="J1051" i="51"/>
  <c r="M1051" i="51" s="1"/>
  <c r="L1124" i="51"/>
  <c r="L1128" i="51"/>
  <c r="K1039" i="51"/>
  <c r="M1039" i="51" s="1"/>
  <c r="O703" i="51"/>
  <c r="O702" i="51" s="1"/>
  <c r="N622" i="51"/>
  <c r="P622" i="51" s="1"/>
  <c r="R622" i="51" s="1"/>
  <c r="K446" i="51"/>
  <c r="K1124" i="51"/>
  <c r="J992" i="51"/>
  <c r="L992" i="51" s="1"/>
  <c r="N992" i="51" s="1"/>
  <c r="J454" i="51"/>
  <c r="L454" i="51" s="1"/>
  <c r="M730" i="51"/>
  <c r="O730" i="51" s="1"/>
  <c r="N826" i="51"/>
  <c r="N825" i="51" s="1"/>
  <c r="K1128" i="51"/>
  <c r="M1128" i="51" s="1"/>
  <c r="T958" i="51"/>
  <c r="U958" i="51" s="1"/>
  <c r="V958" i="51" s="1"/>
  <c r="P612" i="51"/>
  <c r="J947" i="51"/>
  <c r="I946" i="51"/>
  <c r="N946" i="51"/>
  <c r="O946" i="51"/>
  <c r="M951" i="51"/>
  <c r="S37" i="51"/>
  <c r="S18" i="51"/>
  <c r="L354" i="51"/>
  <c r="L338" i="51" s="1"/>
  <c r="L313" i="51" s="1"/>
  <c r="Q951" i="51"/>
  <c r="L1010" i="51"/>
  <c r="N772" i="51"/>
  <c r="L771" i="51"/>
  <c r="Q821" i="51"/>
  <c r="Q820" i="51" s="1"/>
  <c r="Q819" i="51" s="1"/>
  <c r="O820" i="51"/>
  <c r="O819" i="51" s="1"/>
  <c r="L828" i="51"/>
  <c r="N829" i="51"/>
  <c r="L1118" i="51"/>
  <c r="Z712" i="51"/>
  <c r="J1077" i="51"/>
  <c r="L1077" i="51" s="1"/>
  <c r="J1065" i="51"/>
  <c r="M1065" i="51" s="1"/>
  <c r="N706" i="51"/>
  <c r="P706" i="51" s="1"/>
  <c r="J828" i="51"/>
  <c r="J827" i="51" s="1"/>
  <c r="L764" i="51"/>
  <c r="L763" i="51" s="1"/>
  <c r="P617" i="51"/>
  <c r="R617" i="51" s="1"/>
  <c r="T617" i="51" s="1"/>
  <c r="O316" i="51"/>
  <c r="L1031" i="51"/>
  <c r="J1104" i="51"/>
  <c r="M1104" i="51" s="1"/>
  <c r="N824" i="51"/>
  <c r="N14" i="51"/>
  <c r="K1096" i="51"/>
  <c r="M1096" i="51" s="1"/>
  <c r="J823" i="51"/>
  <c r="J1114" i="51"/>
  <c r="L1114" i="51" s="1"/>
  <c r="N1114" i="51" s="1"/>
  <c r="M564" i="51"/>
  <c r="O357" i="51"/>
  <c r="L485" i="51"/>
  <c r="N682" i="51"/>
  <c r="M818" i="51"/>
  <c r="L818" i="51"/>
  <c r="G817" i="51"/>
  <c r="L887" i="51"/>
  <c r="Q887" i="51"/>
  <c r="Q886" i="51" s="1"/>
  <c r="K946" i="51"/>
  <c r="P946" i="51"/>
  <c r="J972" i="51"/>
  <c r="J971" i="51" s="1"/>
  <c r="O972" i="51"/>
  <c r="O971" i="51" s="1"/>
  <c r="G1174" i="51"/>
  <c r="G1175" i="51" s="1"/>
  <c r="O115" i="51"/>
  <c r="O114" i="51" s="1"/>
  <c r="O113" i="51" s="1"/>
  <c r="L752" i="51"/>
  <c r="S565" i="51"/>
  <c r="U565" i="51" s="1"/>
  <c r="P335" i="51"/>
  <c r="R335" i="51" s="1"/>
  <c r="T335" i="51" s="1"/>
  <c r="V335" i="51" s="1"/>
  <c r="J1111" i="51"/>
  <c r="L1111" i="51" s="1"/>
  <c r="J1073" i="51"/>
  <c r="M1073" i="51" s="1"/>
  <c r="M820" i="51"/>
  <c r="M819" i="51" s="1"/>
  <c r="M635" i="51"/>
  <c r="N619" i="51"/>
  <c r="P619" i="51" s="1"/>
  <c r="N701" i="51"/>
  <c r="O564" i="51"/>
  <c r="L770" i="51"/>
  <c r="N770" i="51" s="1"/>
  <c r="P770" i="51" s="1"/>
  <c r="M605" i="51"/>
  <c r="O604" i="51"/>
  <c r="O603" i="51" s="1"/>
  <c r="O602" i="51" s="1"/>
  <c r="T781" i="51"/>
  <c r="U781" i="51" s="1"/>
  <c r="V781" i="51" s="1"/>
  <c r="L1100" i="51"/>
  <c r="J1042" i="51"/>
  <c r="L1042" i="51" s="1"/>
  <c r="N1042" i="51" s="1"/>
  <c r="S860" i="51"/>
  <c r="S858" i="51" s="1"/>
  <c r="S857" i="51" s="1"/>
  <c r="I903" i="51"/>
  <c r="J903" i="51" s="1"/>
  <c r="T870" i="51"/>
  <c r="J1088" i="51"/>
  <c r="L1088" i="51" s="1"/>
  <c r="L689" i="51"/>
  <c r="L688" i="51" s="1"/>
  <c r="I303" i="51"/>
  <c r="N303" i="51"/>
  <c r="P406" i="51"/>
  <c r="O647" i="51"/>
  <c r="Q677" i="51"/>
  <c r="O773" i="51"/>
  <c r="M754" i="51"/>
  <c r="M747" i="51" s="1"/>
  <c r="Y549" i="51"/>
  <c r="P753" i="51"/>
  <c r="P752" i="51" s="1"/>
  <c r="O605" i="51"/>
  <c r="R556" i="51"/>
  <c r="T556" i="51" s="1"/>
  <c r="V556" i="51" s="1"/>
  <c r="U905" i="51"/>
  <c r="V905" i="51" s="1"/>
  <c r="W905" i="51" s="1"/>
  <c r="Y905" i="51" s="1"/>
  <c r="V607" i="51"/>
  <c r="V601" i="51" s="1"/>
  <c r="Q620" i="51"/>
  <c r="S620" i="51" s="1"/>
  <c r="Q637" i="51"/>
  <c r="S637" i="51" s="1"/>
  <c r="U637" i="51" s="1"/>
  <c r="J752" i="51"/>
  <c r="J1050" i="51"/>
  <c r="M1050" i="51" s="1"/>
  <c r="K1031" i="51"/>
  <c r="M1031" i="51" s="1"/>
  <c r="Q413" i="51"/>
  <c r="S413" i="51" s="1"/>
  <c r="M358" i="51"/>
  <c r="J1015" i="51"/>
  <c r="L1015" i="51" s="1"/>
  <c r="J357" i="51"/>
  <c r="K1100" i="51"/>
  <c r="T742" i="51"/>
  <c r="U742" i="51" s="1"/>
  <c r="R357" i="51"/>
  <c r="L406" i="51"/>
  <c r="M861" i="51"/>
  <c r="N15" i="51"/>
  <c r="O617" i="51"/>
  <c r="Q617" i="51" s="1"/>
  <c r="L623" i="51"/>
  <c r="N623" i="51" s="1"/>
  <c r="K1122" i="51"/>
  <c r="J1122" i="51"/>
  <c r="L1122" i="51" s="1"/>
  <c r="K1130" i="51"/>
  <c r="J1130" i="51"/>
  <c r="L1130" i="51" s="1"/>
  <c r="H818" i="51"/>
  <c r="R259" i="51"/>
  <c r="P187" i="51"/>
  <c r="P186" i="51" s="1"/>
  <c r="L532" i="51"/>
  <c r="N533" i="51"/>
  <c r="O552" i="51"/>
  <c r="Q552" i="51" s="1"/>
  <c r="S552" i="51" s="1"/>
  <c r="O556" i="51"/>
  <c r="Q556" i="51" s="1"/>
  <c r="L590" i="51"/>
  <c r="N590" i="51" s="1"/>
  <c r="P590" i="51" s="1"/>
  <c r="R590" i="51" s="1"/>
  <c r="T590" i="51" s="1"/>
  <c r="V590" i="51" s="1"/>
  <c r="X590" i="51" s="1"/>
  <c r="Z590" i="51" s="1"/>
  <c r="AB590" i="51" s="1"/>
  <c r="J587" i="51"/>
  <c r="O643" i="51"/>
  <c r="Q643" i="51" s="1"/>
  <c r="S643" i="51" s="1"/>
  <c r="U643" i="51" s="1"/>
  <c r="W643" i="51" s="1"/>
  <c r="Y643" i="51" s="1"/>
  <c r="AA643" i="51" s="1"/>
  <c r="M640" i="51"/>
  <c r="M639" i="51" s="1"/>
  <c r="X656" i="51"/>
  <c r="X647" i="51" s="1"/>
  <c r="V647" i="51"/>
  <c r="V612" i="51" s="1"/>
  <c r="L705" i="51"/>
  <c r="N705" i="51" s="1"/>
  <c r="P705" i="51" s="1"/>
  <c r="J703" i="51"/>
  <c r="J702" i="51" s="1"/>
  <c r="L712" i="51"/>
  <c r="N712" i="51" s="1"/>
  <c r="P712" i="51" s="1"/>
  <c r="S736" i="51"/>
  <c r="T736" i="51" s="1"/>
  <c r="J784" i="51"/>
  <c r="J783" i="51" s="1"/>
  <c r="I783" i="51"/>
  <c r="J806" i="51"/>
  <c r="H806" i="51"/>
  <c r="H747" i="51" s="1"/>
  <c r="J1090" i="51"/>
  <c r="L1090" i="51" s="1"/>
  <c r="K1090" i="51"/>
  <c r="K1113" i="51"/>
  <c r="J1113" i="51"/>
  <c r="L1113" i="51" s="1"/>
  <c r="J1116" i="51"/>
  <c r="K1116" i="51"/>
  <c r="N621" i="51"/>
  <c r="P621" i="51" s="1"/>
  <c r="R621" i="51" s="1"/>
  <c r="L625" i="51"/>
  <c r="J624" i="51"/>
  <c r="K1126" i="51"/>
  <c r="J1126" i="51"/>
  <c r="L633" i="51"/>
  <c r="N633" i="51" s="1"/>
  <c r="P633" i="51" s="1"/>
  <c r="R633" i="51" s="1"/>
  <c r="T633" i="51" s="1"/>
  <c r="V633" i="51" s="1"/>
  <c r="X633" i="51" s="1"/>
  <c r="Z633" i="51" s="1"/>
  <c r="AB633" i="51" s="1"/>
  <c r="J631" i="51"/>
  <c r="J630" i="51" s="1"/>
  <c r="J1011" i="51"/>
  <c r="L1011" i="51" s="1"/>
  <c r="J1014" i="51"/>
  <c r="K1014" i="51"/>
  <c r="J1018" i="51"/>
  <c r="L1018" i="51" s="1"/>
  <c r="N1018" i="51" s="1"/>
  <c r="K1022" i="51"/>
  <c r="J1022" i="51"/>
  <c r="L1022" i="51" s="1"/>
  <c r="J1030" i="51"/>
  <c r="L1030" i="51" s="1"/>
  <c r="K1030" i="51"/>
  <c r="K1038" i="51"/>
  <c r="J1038" i="51"/>
  <c r="L1038" i="51" s="1"/>
  <c r="K1045" i="51"/>
  <c r="J1045" i="51"/>
  <c r="L1045" i="51" s="1"/>
  <c r="K1049" i="51"/>
  <c r="J1049" i="51"/>
  <c r="L1049" i="51" s="1"/>
  <c r="K1053" i="51"/>
  <c r="J1053" i="51"/>
  <c r="K1057" i="51"/>
  <c r="J1057" i="51"/>
  <c r="K1061" i="51"/>
  <c r="J1061" i="51"/>
  <c r="L1061" i="51" s="1"/>
  <c r="K1068" i="51"/>
  <c r="J1068" i="51"/>
  <c r="K1072" i="51"/>
  <c r="J1072" i="51"/>
  <c r="L1072" i="51" s="1"/>
  <c r="K1076" i="51"/>
  <c r="J1076" i="51"/>
  <c r="L1076" i="51" s="1"/>
  <c r="J1080" i="51"/>
  <c r="L1080" i="51" s="1"/>
  <c r="K1080" i="51"/>
  <c r="T608" i="51"/>
  <c r="T607" i="51" s="1"/>
  <c r="T601" i="51" s="1"/>
  <c r="R607" i="51"/>
  <c r="R601" i="51" s="1"/>
  <c r="O615" i="51"/>
  <c r="Q615" i="51" s="1"/>
  <c r="L627" i="51"/>
  <c r="N627" i="51" s="1"/>
  <c r="P627" i="51" s="1"/>
  <c r="K1119" i="51"/>
  <c r="J1119" i="51"/>
  <c r="L1119" i="51" s="1"/>
  <c r="L985" i="51"/>
  <c r="J544" i="51"/>
  <c r="I543" i="51"/>
  <c r="I531" i="51" s="1"/>
  <c r="I526" i="51" s="1"/>
  <c r="T863" i="51"/>
  <c r="T862" i="51" s="1"/>
  <c r="R862" i="51"/>
  <c r="J979" i="51"/>
  <c r="L979" i="51" s="1"/>
  <c r="K979" i="51"/>
  <c r="J989" i="51"/>
  <c r="L989" i="51" s="1"/>
  <c r="K989" i="51"/>
  <c r="J993" i="51"/>
  <c r="L993" i="51" s="1"/>
  <c r="K993" i="51"/>
  <c r="K1001" i="51"/>
  <c r="J1001" i="51"/>
  <c r="L1001" i="51" s="1"/>
  <c r="J1005" i="51"/>
  <c r="L1005" i="51" s="1"/>
  <c r="K1005" i="51"/>
  <c r="J1009" i="51"/>
  <c r="K1009" i="51"/>
  <c r="S14" i="51"/>
  <c r="O13" i="51"/>
  <c r="O12" i="51" s="1"/>
  <c r="O11" i="51" s="1"/>
  <c r="R421" i="51"/>
  <c r="O421" i="51"/>
  <c r="O407" i="51" s="1"/>
  <c r="Q407" i="51"/>
  <c r="Q406" i="51" s="1"/>
  <c r="K452" i="51"/>
  <c r="M452" i="51" s="1"/>
  <c r="L455" i="51"/>
  <c r="N455" i="51" s="1"/>
  <c r="P455" i="51" s="1"/>
  <c r="O486" i="51"/>
  <c r="O531" i="51"/>
  <c r="N531" i="51"/>
  <c r="N526" i="51" s="1"/>
  <c r="N498" i="51" s="1"/>
  <c r="L553" i="51"/>
  <c r="K555" i="51"/>
  <c r="M555" i="51" s="1"/>
  <c r="O555" i="51" s="1"/>
  <c r="Q555" i="51" s="1"/>
  <c r="J555" i="51"/>
  <c r="L555" i="51" s="1"/>
  <c r="K557" i="51"/>
  <c r="J557" i="51"/>
  <c r="L557" i="51" s="1"/>
  <c r="N557" i="51" s="1"/>
  <c r="J566" i="51"/>
  <c r="L629" i="51"/>
  <c r="R658" i="51"/>
  <c r="T659" i="51"/>
  <c r="T658" i="51" s="1"/>
  <c r="H677" i="51"/>
  <c r="J680" i="51"/>
  <c r="J677" i="51" s="1"/>
  <c r="O841" i="51"/>
  <c r="O818" i="51" s="1"/>
  <c r="T843" i="51"/>
  <c r="T841" i="51" s="1"/>
  <c r="R841" i="51"/>
  <c r="J994" i="51"/>
  <c r="L994" i="51" s="1"/>
  <c r="K994" i="51"/>
  <c r="J1019" i="51"/>
  <c r="L1019" i="51" s="1"/>
  <c r="N1019" i="51" s="1"/>
  <c r="J1027" i="51"/>
  <c r="L1027" i="51" s="1"/>
  <c r="K1027" i="51"/>
  <c r="K1046" i="51"/>
  <c r="J1046" i="51"/>
  <c r="L1046" i="51" s="1"/>
  <c r="K1054" i="51"/>
  <c r="L1054" i="51"/>
  <c r="S647" i="51"/>
  <c r="S612" i="51" s="1"/>
  <c r="L1006" i="51"/>
  <c r="N615" i="51"/>
  <c r="P615" i="51" s="1"/>
  <c r="R615" i="51" s="1"/>
  <c r="L146" i="51"/>
  <c r="J145" i="51"/>
  <c r="J144" i="51" s="1"/>
  <c r="J143" i="51" s="1"/>
  <c r="J142" i="51" s="1"/>
  <c r="N443" i="51"/>
  <c r="P443" i="51" s="1"/>
  <c r="K531" i="51"/>
  <c r="K526" i="51" s="1"/>
  <c r="K498" i="51" s="1"/>
  <c r="M551" i="51"/>
  <c r="M550" i="51" s="1"/>
  <c r="R778" i="51"/>
  <c r="S779" i="51"/>
  <c r="T779" i="51" s="1"/>
  <c r="T778" i="51" s="1"/>
  <c r="K827" i="51"/>
  <c r="L914" i="51"/>
  <c r="N914" i="51" s="1"/>
  <c r="M914" i="51"/>
  <c r="L917" i="51"/>
  <c r="N917" i="51" s="1"/>
  <c r="M917" i="51"/>
  <c r="S818" i="51"/>
  <c r="X940" i="51"/>
  <c r="X939" i="51" s="1"/>
  <c r="X938" i="51" s="1"/>
  <c r="V939" i="51"/>
  <c r="V938" i="51" s="1"/>
  <c r="O138" i="51"/>
  <c r="O137" i="51" s="1"/>
  <c r="O134" i="51" s="1"/>
  <c r="O133" i="51" s="1"/>
  <c r="O132" i="51" s="1"/>
  <c r="M137" i="51"/>
  <c r="M134" i="51" s="1"/>
  <c r="M133" i="51" s="1"/>
  <c r="M132" i="51" s="1"/>
  <c r="O866" i="51"/>
  <c r="O861" i="51" s="1"/>
  <c r="K861" i="51"/>
  <c r="P861" i="51"/>
  <c r="K887" i="51"/>
  <c r="P887" i="51"/>
  <c r="P886" i="51" s="1"/>
  <c r="J978" i="51"/>
  <c r="K978" i="51"/>
  <c r="J982" i="51"/>
  <c r="L982" i="51" s="1"/>
  <c r="K982" i="51"/>
  <c r="J996" i="51"/>
  <c r="L996" i="51" s="1"/>
  <c r="K996" i="51"/>
  <c r="L1000" i="51"/>
  <c r="K1008" i="51"/>
  <c r="J1008" i="51"/>
  <c r="J1044" i="51"/>
  <c r="M1044" i="51" s="1"/>
  <c r="K1056" i="51"/>
  <c r="M1056" i="51" s="1"/>
  <c r="L1056" i="51"/>
  <c r="K1064" i="51"/>
  <c r="J1064" i="51"/>
  <c r="K1067" i="51"/>
  <c r="J1067" i="51"/>
  <c r="K1071" i="51"/>
  <c r="M1071" i="51" s="1"/>
  <c r="L1071" i="51"/>
  <c r="K1075" i="51"/>
  <c r="J1075" i="51"/>
  <c r="K1079" i="51"/>
  <c r="J1079" i="51"/>
  <c r="K1101" i="51"/>
  <c r="J1101" i="51"/>
  <c r="J1108" i="51"/>
  <c r="L1108" i="51" s="1"/>
  <c r="K1108" i="51"/>
  <c r="J1112" i="51"/>
  <c r="K1112" i="51"/>
  <c r="T263" i="51"/>
  <c r="T262" i="51" s="1"/>
  <c r="R262" i="51"/>
  <c r="U677" i="51"/>
  <c r="Z486" i="51"/>
  <c r="R37" i="51"/>
  <c r="G43" i="51"/>
  <c r="G42" i="51" s="1"/>
  <c r="O87" i="51"/>
  <c r="O80" i="51" s="1"/>
  <c r="Q187" i="51"/>
  <c r="Q186" i="51" s="1"/>
  <c r="J304" i="51"/>
  <c r="J308" i="51"/>
  <c r="R486" i="51"/>
  <c r="M485" i="51"/>
  <c r="O489" i="51"/>
  <c r="O593" i="51"/>
  <c r="O586" i="51" s="1"/>
  <c r="G612" i="51"/>
  <c r="G600" i="51" s="1"/>
  <c r="N612" i="51"/>
  <c r="P677" i="51"/>
  <c r="T785" i="51"/>
  <c r="M916" i="51"/>
  <c r="J953" i="51"/>
  <c r="S68" i="51"/>
  <c r="J87" i="51"/>
  <c r="T357" i="51"/>
  <c r="J607" i="51"/>
  <c r="J601" i="51" s="1"/>
  <c r="O783" i="51"/>
  <c r="O806" i="51"/>
  <c r="R972" i="51"/>
  <c r="R971" i="51" s="1"/>
  <c r="S124" i="51"/>
  <c r="T492" i="51"/>
  <c r="T485" i="51" s="1"/>
  <c r="S29" i="51"/>
  <c r="S289" i="51"/>
  <c r="W421" i="51"/>
  <c r="W407" i="51" s="1"/>
  <c r="Z489" i="51"/>
  <c r="T276" i="51"/>
  <c r="T274" i="51" s="1"/>
  <c r="L138" i="51"/>
  <c r="J137" i="51"/>
  <c r="J134" i="51" s="1"/>
  <c r="J133" i="51" s="1"/>
  <c r="J132" i="51" s="1"/>
  <c r="L459" i="51"/>
  <c r="N459" i="51" s="1"/>
  <c r="P459" i="51" s="1"/>
  <c r="R459" i="51" s="1"/>
  <c r="T459" i="51" s="1"/>
  <c r="V459" i="51" s="1"/>
  <c r="X459" i="51" s="1"/>
  <c r="Z459" i="51" s="1"/>
  <c r="AB459" i="51" s="1"/>
  <c r="J458" i="51"/>
  <c r="J457" i="51" s="1"/>
  <c r="J456" i="51" s="1"/>
  <c r="Q14" i="51"/>
  <c r="U14" i="51" s="1"/>
  <c r="M13" i="51"/>
  <c r="M12" i="51" s="1"/>
  <c r="M11" i="51" s="1"/>
  <c r="M321" i="51"/>
  <c r="O322" i="51"/>
  <c r="O321" i="51" s="1"/>
  <c r="T373" i="51"/>
  <c r="T372" i="51" s="1"/>
  <c r="T371" i="51" s="1"/>
  <c r="T370" i="51" s="1"/>
  <c r="R372" i="51"/>
  <c r="R371" i="51" s="1"/>
  <c r="R370" i="51" s="1"/>
  <c r="L417" i="51"/>
  <c r="J416" i="51"/>
  <c r="J415" i="51" s="1"/>
  <c r="J414" i="51" s="1"/>
  <c r="H406" i="51"/>
  <c r="Q459" i="51"/>
  <c r="S459" i="51" s="1"/>
  <c r="O458" i="51"/>
  <c r="O457" i="51" s="1"/>
  <c r="O456" i="51" s="1"/>
  <c r="M406" i="51"/>
  <c r="R846" i="51"/>
  <c r="T847" i="51"/>
  <c r="T846" i="51" s="1"/>
  <c r="I818" i="51"/>
  <c r="J852" i="51"/>
  <c r="J1026" i="51"/>
  <c r="L1026" i="51" s="1"/>
  <c r="N1026" i="51" s="1"/>
  <c r="J1034" i="51"/>
  <c r="L1034" i="51" s="1"/>
  <c r="K1034" i="51"/>
  <c r="S444" i="51"/>
  <c r="U444" i="51" s="1"/>
  <c r="M289" i="51"/>
  <c r="M274" i="51" s="1"/>
  <c r="M273" i="51" s="1"/>
  <c r="O290" i="51"/>
  <c r="O289" i="51" s="1"/>
  <c r="R304" i="51"/>
  <c r="J372" i="51"/>
  <c r="J371" i="51" s="1"/>
  <c r="J370" i="51" s="1"/>
  <c r="O465" i="51"/>
  <c r="I406" i="51"/>
  <c r="J513" i="51"/>
  <c r="I512" i="51"/>
  <c r="O562" i="51"/>
  <c r="M561" i="51"/>
  <c r="J564" i="51"/>
  <c r="L565" i="51"/>
  <c r="N565" i="51" s="1"/>
  <c r="O570" i="51"/>
  <c r="Q570" i="51" s="1"/>
  <c r="S570" i="51" s="1"/>
  <c r="U570" i="51" s="1"/>
  <c r="W570" i="51" s="1"/>
  <c r="Y570" i="51" s="1"/>
  <c r="AA570" i="51" s="1"/>
  <c r="M566" i="51"/>
  <c r="O627" i="51"/>
  <c r="Z112" i="51"/>
  <c r="T636" i="51"/>
  <c r="V636" i="51" s="1"/>
  <c r="K447" i="51"/>
  <c r="M447" i="51" s="1"/>
  <c r="J447" i="51"/>
  <c r="O822" i="51"/>
  <c r="O149" i="51"/>
  <c r="O148" i="51" s="1"/>
  <c r="O259" i="51"/>
  <c r="O187" i="51" s="1"/>
  <c r="O186" i="51" s="1"/>
  <c r="J276" i="51"/>
  <c r="K320" i="51"/>
  <c r="O957" i="51"/>
  <c r="O956" i="51" s="1"/>
  <c r="O951" i="51" s="1"/>
  <c r="U357" i="51"/>
  <c r="U343" i="51" s="1"/>
  <c r="U338" i="51" s="1"/>
  <c r="U313" i="51" s="1"/>
  <c r="J149" i="51"/>
  <c r="J148" i="51" s="1"/>
  <c r="H274" i="51"/>
  <c r="H187" i="51" s="1"/>
  <c r="H186" i="51" s="1"/>
  <c r="N313" i="51"/>
  <c r="M458" i="51"/>
  <c r="M457" i="51" s="1"/>
  <c r="M456" i="51" s="1"/>
  <c r="Z899" i="51"/>
  <c r="V338" i="51"/>
  <c r="V313" i="51" s="1"/>
  <c r="V274" i="51"/>
  <c r="R276" i="51"/>
  <c r="G313" i="51"/>
  <c r="G147" i="51" s="1"/>
  <c r="G130" i="51" s="1"/>
  <c r="K406" i="51"/>
  <c r="N406" i="51"/>
  <c r="J421" i="51"/>
  <c r="J478" i="51"/>
  <c r="J477" i="51" s="1"/>
  <c r="L754" i="51"/>
  <c r="L747" i="51" s="1"/>
  <c r="W818" i="51"/>
  <c r="K563" i="51"/>
  <c r="L549" i="51"/>
  <c r="L548" i="51" s="1"/>
  <c r="L547" i="51" s="1"/>
  <c r="Q549" i="51"/>
  <c r="Q548" i="51" s="1"/>
  <c r="Q547" i="51" s="1"/>
  <c r="O576" i="51"/>
  <c r="R593" i="51"/>
  <c r="R586" i="51" s="1"/>
  <c r="L647" i="51"/>
  <c r="H612" i="51"/>
  <c r="N677" i="51"/>
  <c r="J715" i="51"/>
  <c r="J737" i="51"/>
  <c r="R866" i="51"/>
  <c r="R903" i="51"/>
  <c r="R897" i="51" s="1"/>
  <c r="R896" i="51" s="1"/>
  <c r="J492" i="51"/>
  <c r="T53" i="51"/>
  <c r="T44" i="51" s="1"/>
  <c r="U485" i="51"/>
  <c r="V44" i="51"/>
  <c r="W677" i="51"/>
  <c r="W343" i="51"/>
  <c r="W338" i="51" s="1"/>
  <c r="W313" i="51" s="1"/>
  <c r="Z806" i="51"/>
  <c r="H549" i="51"/>
  <c r="H548" i="51" s="1"/>
  <c r="H547" i="51" s="1"/>
  <c r="M549" i="51"/>
  <c r="M548" i="51" s="1"/>
  <c r="M547" i="51" s="1"/>
  <c r="W274" i="51"/>
  <c r="W485" i="51"/>
  <c r="W17" i="51"/>
  <c r="W16" i="51" s="1"/>
  <c r="Y485" i="51"/>
  <c r="J540" i="51"/>
  <c r="K754" i="51"/>
  <c r="K747" i="51" s="1"/>
  <c r="P754" i="51"/>
  <c r="P747" i="51" s="1"/>
  <c r="N887" i="51"/>
  <c r="N886" i="51" s="1"/>
  <c r="H887" i="51"/>
  <c r="J898" i="51"/>
  <c r="L946" i="51"/>
  <c r="Q946" i="51"/>
  <c r="T925" i="51"/>
  <c r="T932" i="51"/>
  <c r="S897" i="51"/>
  <c r="S896" i="51" s="1"/>
  <c r="V77" i="51"/>
  <c r="V68" i="51" s="1"/>
  <c r="V17" i="51"/>
  <c r="V16" i="51" s="1"/>
  <c r="S436" i="51"/>
  <c r="U124" i="51"/>
  <c r="W612" i="51"/>
  <c r="R29" i="51"/>
  <c r="R17" i="51" s="1"/>
  <c r="R16" i="51" s="1"/>
  <c r="Z119" i="51"/>
  <c r="Z118" i="51" s="1"/>
  <c r="J262" i="51"/>
  <c r="V37" i="51"/>
  <c r="S336" i="51"/>
  <c r="U336" i="51" s="1"/>
  <c r="W336" i="51" s="1"/>
  <c r="O354" i="51"/>
  <c r="P354" i="51"/>
  <c r="M338" i="51"/>
  <c r="M313" i="51" s="1"/>
  <c r="P448" i="51"/>
  <c r="R448" i="51" s="1"/>
  <c r="P412" i="51"/>
  <c r="R412" i="51" s="1"/>
  <c r="T412" i="51" s="1"/>
  <c r="T541" i="51"/>
  <c r="T540" i="51" s="1"/>
  <c r="J331" i="51"/>
  <c r="J330" i="51" s="1"/>
  <c r="Q337" i="51"/>
  <c r="S337" i="51" s="1"/>
  <c r="N336" i="51"/>
  <c r="P336" i="51" s="1"/>
  <c r="N333" i="51"/>
  <c r="P333" i="51" s="1"/>
  <c r="L331" i="51"/>
  <c r="L330" i="51" s="1"/>
  <c r="J465" i="51"/>
  <c r="J436" i="51" s="1"/>
  <c r="T421" i="51"/>
  <c r="R289" i="51"/>
  <c r="T510" i="51"/>
  <c r="U510" i="51" s="1"/>
  <c r="J503" i="51"/>
  <c r="J502" i="51" s="1"/>
  <c r="J499" i="51"/>
  <c r="X500" i="51"/>
  <c r="X499" i="51" s="1"/>
  <c r="J504" i="51"/>
  <c r="Y37" i="51"/>
  <c r="Z26" i="51"/>
  <c r="Z18" i="51" s="1"/>
  <c r="Y818" i="51"/>
  <c r="Z607" i="51"/>
  <c r="Z593" i="51"/>
  <c r="Z586" i="51" s="1"/>
  <c r="Z573" i="51"/>
  <c r="Z572" i="51" s="1"/>
  <c r="X407" i="51"/>
  <c r="X406" i="51" s="1"/>
  <c r="Y338" i="51"/>
  <c r="Y313" i="51" s="1"/>
  <c r="Z339" i="51"/>
  <c r="Z265" i="51"/>
  <c r="Z262" i="51"/>
  <c r="Y113" i="51"/>
  <c r="Z77" i="51"/>
  <c r="Z68" i="51" s="1"/>
  <c r="Z53" i="51"/>
  <c r="S576" i="51"/>
  <c r="S549" i="51" s="1"/>
  <c r="N445" i="51"/>
  <c r="P445" i="51" s="1"/>
  <c r="N461" i="51"/>
  <c r="P461" i="51" s="1"/>
  <c r="J952" i="51"/>
  <c r="J838" i="51"/>
  <c r="L838" i="51" s="1"/>
  <c r="N838" i="51" s="1"/>
  <c r="P838" i="51" s="1"/>
  <c r="R838" i="51" s="1"/>
  <c r="T838" i="51" s="1"/>
  <c r="V838" i="51" s="1"/>
  <c r="X838" i="51" s="1"/>
  <c r="Z838" i="51" s="1"/>
  <c r="AB838" i="51" s="1"/>
  <c r="K838" i="51"/>
  <c r="M838" i="51" s="1"/>
  <c r="O838" i="51" s="1"/>
  <c r="Q838" i="51" s="1"/>
  <c r="S838" i="51" s="1"/>
  <c r="U838" i="51" s="1"/>
  <c r="W838" i="51" s="1"/>
  <c r="Y838" i="51" s="1"/>
  <c r="AA838" i="51" s="1"/>
  <c r="I835" i="51"/>
  <c r="O887" i="51"/>
  <c r="M887" i="51"/>
  <c r="M886" i="51" s="1"/>
  <c r="M129" i="51"/>
  <c r="L129" i="51"/>
  <c r="T729" i="51"/>
  <c r="T661" i="51"/>
  <c r="R661" i="51"/>
  <c r="X632" i="51"/>
  <c r="Z632" i="51" s="1"/>
  <c r="AB632" i="51" s="1"/>
  <c r="S334" i="51"/>
  <c r="U334" i="51" s="1"/>
  <c r="R638" i="51"/>
  <c r="T638" i="51" s="1"/>
  <c r="V485" i="51"/>
  <c r="L1039" i="51"/>
  <c r="M836" i="51"/>
  <c r="O836" i="51" s="1"/>
  <c r="S333" i="51"/>
  <c r="U333" i="51" s="1"/>
  <c r="Q636" i="51"/>
  <c r="S636" i="51" s="1"/>
  <c r="O635" i="51"/>
  <c r="S332" i="51"/>
  <c r="U332" i="51" s="1"/>
  <c r="M771" i="51"/>
  <c r="O771" i="51"/>
  <c r="Q772" i="51"/>
  <c r="R773" i="51"/>
  <c r="T774" i="51"/>
  <c r="T773" i="51" s="1"/>
  <c r="R452" i="51"/>
  <c r="T452" i="51" s="1"/>
  <c r="X727" i="51"/>
  <c r="Z727" i="51" s="1"/>
  <c r="AB727" i="51" s="1"/>
  <c r="L951" i="51"/>
  <c r="V584" i="51"/>
  <c r="V576" i="51" s="1"/>
  <c r="V549" i="51" s="1"/>
  <c r="V548" i="51" s="1"/>
  <c r="V547" i="51" s="1"/>
  <c r="U576" i="51"/>
  <c r="U549" i="51" s="1"/>
  <c r="U548" i="51" s="1"/>
  <c r="U547" i="51" s="1"/>
  <c r="O633" i="51"/>
  <c r="M631" i="51"/>
  <c r="M630" i="51" s="1"/>
  <c r="J635" i="51"/>
  <c r="L637" i="51"/>
  <c r="L762" i="51"/>
  <c r="L760" i="51" s="1"/>
  <c r="J760" i="51"/>
  <c r="S777" i="51"/>
  <c r="T777" i="51" s="1"/>
  <c r="J779" i="51"/>
  <c r="I778" i="51"/>
  <c r="J778" i="51" s="1"/>
  <c r="T789" i="51"/>
  <c r="R783" i="51"/>
  <c r="L821" i="51"/>
  <c r="J820" i="51"/>
  <c r="J819" i="51" s="1"/>
  <c r="I857" i="51"/>
  <c r="J858" i="51"/>
  <c r="J857" i="51" s="1"/>
  <c r="R864" i="51"/>
  <c r="I861" i="51"/>
  <c r="J869" i="51"/>
  <c r="N861" i="51"/>
  <c r="H946" i="51"/>
  <c r="M946" i="51"/>
  <c r="P951" i="51"/>
  <c r="R957" i="51"/>
  <c r="R956" i="51" s="1"/>
  <c r="R951" i="51" s="1"/>
  <c r="H957" i="51"/>
  <c r="H956" i="51" s="1"/>
  <c r="H951" i="51" s="1"/>
  <c r="J961" i="51"/>
  <c r="K975" i="51"/>
  <c r="J975" i="51"/>
  <c r="I974" i="51"/>
  <c r="K984" i="51"/>
  <c r="J984" i="51"/>
  <c r="J987" i="51"/>
  <c r="L987" i="51" s="1"/>
  <c r="K987" i="51"/>
  <c r="J991" i="51"/>
  <c r="M991" i="51" s="1"/>
  <c r="K995" i="51"/>
  <c r="J995" i="51"/>
  <c r="J998" i="51"/>
  <c r="L998" i="51" s="1"/>
  <c r="K998" i="51"/>
  <c r="J1002" i="51"/>
  <c r="L1002" i="51" s="1"/>
  <c r="K1002" i="51"/>
  <c r="K1081" i="51"/>
  <c r="J1081" i="51"/>
  <c r="L1081" i="51" s="1"/>
  <c r="J1087" i="51"/>
  <c r="L1087" i="51" s="1"/>
  <c r="K1087" i="51"/>
  <c r="J1091" i="51"/>
  <c r="K1091" i="51"/>
  <c r="J1094" i="51"/>
  <c r="K1098" i="51"/>
  <c r="M1098" i="51" s="1"/>
  <c r="L1098" i="51"/>
  <c r="K1102" i="51"/>
  <c r="J1102" i="51"/>
  <c r="K1109" i="51"/>
  <c r="J1109" i="51"/>
  <c r="L1109" i="51" s="1"/>
  <c r="K1115" i="51"/>
  <c r="J1115" i="51"/>
  <c r="K1121" i="51"/>
  <c r="J1121" i="51"/>
  <c r="L1121" i="51" s="1"/>
  <c r="K1125" i="51"/>
  <c r="J1125" i="51"/>
  <c r="J1129" i="51"/>
  <c r="M1129" i="51" s="1"/>
  <c r="J1134" i="51"/>
  <c r="M1134" i="51" s="1"/>
  <c r="I1131" i="51"/>
  <c r="J1131" i="51" s="1"/>
  <c r="M1131" i="51" s="1"/>
  <c r="L661" i="51"/>
  <c r="J661" i="51"/>
  <c r="Z510" i="51"/>
  <c r="X509" i="51"/>
  <c r="X507" i="51" s="1"/>
  <c r="X506" i="51" s="1"/>
  <c r="P618" i="51"/>
  <c r="R618" i="51" s="1"/>
  <c r="T618" i="51" s="1"/>
  <c r="J887" i="51"/>
  <c r="I887" i="51"/>
  <c r="R115" i="51"/>
  <c r="R114" i="51" s="1"/>
  <c r="R113" i="51" s="1"/>
  <c r="T117" i="51"/>
  <c r="T115" i="51" s="1"/>
  <c r="T114" i="51" s="1"/>
  <c r="T113" i="51" s="1"/>
  <c r="P588" i="51"/>
  <c r="R588" i="51" s="1"/>
  <c r="T588" i="51" s="1"/>
  <c r="V588" i="51" s="1"/>
  <c r="V477" i="51"/>
  <c r="N840" i="51"/>
  <c r="N839" i="51" s="1"/>
  <c r="N834" i="51" s="1"/>
  <c r="K1094" i="51"/>
  <c r="S865" i="51"/>
  <c r="U871" i="51"/>
  <c r="V871" i="51" s="1"/>
  <c r="K441" i="51"/>
  <c r="J441" i="51"/>
  <c r="L441" i="51" s="1"/>
  <c r="J451" i="51"/>
  <c r="K451" i="51"/>
  <c r="M451" i="51" s="1"/>
  <c r="O451" i="51" s="1"/>
  <c r="Q451" i="51" s="1"/>
  <c r="M454" i="51"/>
  <c r="O454" i="51" s="1"/>
  <c r="Q454" i="51" s="1"/>
  <c r="S454" i="51" s="1"/>
  <c r="O533" i="51"/>
  <c r="M532" i="51"/>
  <c r="P536" i="51"/>
  <c r="N535" i="51"/>
  <c r="N534" i="51" s="1"/>
  <c r="U761" i="51"/>
  <c r="N766" i="51"/>
  <c r="N765" i="51" s="1"/>
  <c r="L765" i="51"/>
  <c r="J140" i="51"/>
  <c r="J139" i="51" s="1"/>
  <c r="L141" i="51"/>
  <c r="O146" i="51"/>
  <c r="M145" i="51"/>
  <c r="M144" i="51" s="1"/>
  <c r="M143" i="51" s="1"/>
  <c r="M142" i="51" s="1"/>
  <c r="N187" i="51"/>
  <c r="N186" i="51" s="1"/>
  <c r="J289" i="51"/>
  <c r="T305" i="51"/>
  <c r="S304" i="51"/>
  <c r="X127" i="51"/>
  <c r="V126" i="51"/>
  <c r="V125" i="51" s="1"/>
  <c r="V124" i="51" s="1"/>
  <c r="R149" i="51"/>
  <c r="R148" i="51" s="1"/>
  <c r="Q149" i="51"/>
  <c r="Q148" i="51" s="1"/>
  <c r="L303" i="51"/>
  <c r="Q303" i="51"/>
  <c r="M409" i="51"/>
  <c r="M408" i="51" s="1"/>
  <c r="O411" i="51"/>
  <c r="Q411" i="51" s="1"/>
  <c r="O439" i="51"/>
  <c r="Q439" i="51" s="1"/>
  <c r="T471" i="51"/>
  <c r="T465" i="51" s="1"/>
  <c r="T436" i="51" s="1"/>
  <c r="R436" i="51"/>
  <c r="R465" i="51"/>
  <c r="J527" i="51"/>
  <c r="O527" i="51"/>
  <c r="M535" i="51"/>
  <c r="M534" i="51" s="1"/>
  <c r="O536" i="51"/>
  <c r="L531" i="51"/>
  <c r="L526" i="51" s="1"/>
  <c r="L498" i="51" s="1"/>
  <c r="X583" i="51"/>
  <c r="O592" i="51"/>
  <c r="O616" i="51"/>
  <c r="Q616" i="51" s="1"/>
  <c r="O619" i="51"/>
  <c r="Q619" i="51" s="1"/>
  <c r="N634" i="51"/>
  <c r="R337" i="51"/>
  <c r="O325" i="51"/>
  <c r="Q325" i="51" s="1"/>
  <c r="S325" i="51" s="1"/>
  <c r="U325" i="51" s="1"/>
  <c r="W325" i="51" s="1"/>
  <c r="Y325" i="51" s="1"/>
  <c r="AA325" i="51" s="1"/>
  <c r="M323" i="51"/>
  <c r="N334" i="51"/>
  <c r="P334" i="51" s="1"/>
  <c r="T430" i="51"/>
  <c r="T429" i="51" s="1"/>
  <c r="R429" i="51"/>
  <c r="Q704" i="51"/>
  <c r="Q706" i="51"/>
  <c r="C65" i="15"/>
  <c r="V951" i="51"/>
  <c r="L990" i="51"/>
  <c r="N710" i="51"/>
  <c r="L17" i="51"/>
  <c r="L16" i="51" s="1"/>
  <c r="L15" i="51" s="1"/>
  <c r="O141" i="51"/>
  <c r="M140" i="51"/>
  <c r="M139" i="51" s="1"/>
  <c r="O276" i="51"/>
  <c r="T340" i="51"/>
  <c r="T339" i="51" s="1"/>
  <c r="R339" i="51"/>
  <c r="O553" i="51"/>
  <c r="Q553" i="51" s="1"/>
  <c r="O588" i="51"/>
  <c r="M587" i="51"/>
  <c r="L606" i="51"/>
  <c r="J605" i="51"/>
  <c r="S676" i="51"/>
  <c r="T676" i="51" s="1"/>
  <c r="N704" i="51"/>
  <c r="P704" i="51" s="1"/>
  <c r="M739" i="51"/>
  <c r="L739" i="51"/>
  <c r="L757" i="51"/>
  <c r="J755" i="51"/>
  <c r="K759" i="51"/>
  <c r="R806" i="51"/>
  <c r="Z959" i="51"/>
  <c r="X957" i="51"/>
  <c r="X956" i="51" s="1"/>
  <c r="G498" i="51"/>
  <c r="G405" i="51" s="1"/>
  <c r="N43" i="51"/>
  <c r="N42" i="51" s="1"/>
  <c r="K303" i="51"/>
  <c r="K313" i="51"/>
  <c r="M647" i="51"/>
  <c r="R726" i="51"/>
  <c r="J837" i="51"/>
  <c r="L837" i="51" s="1"/>
  <c r="M837" i="51"/>
  <c r="J546" i="51"/>
  <c r="I545" i="51"/>
  <c r="J545" i="51" s="1"/>
  <c r="U421" i="51"/>
  <c r="U407" i="51" s="1"/>
  <c r="W951" i="51"/>
  <c r="W903" i="51"/>
  <c r="W897" i="51" s="1"/>
  <c r="W896" i="51" s="1"/>
  <c r="R674" i="51"/>
  <c r="S674" i="51" s="1"/>
  <c r="P15" i="51"/>
  <c r="O119" i="51"/>
  <c r="O118" i="51" s="1"/>
  <c r="O126" i="51"/>
  <c r="O125" i="51" s="1"/>
  <c r="O124" i="51" s="1"/>
  <c r="I274" i="51"/>
  <c r="I187" i="51" s="1"/>
  <c r="I186" i="51" s="1"/>
  <c r="L274" i="51"/>
  <c r="L273" i="51" s="1"/>
  <c r="M839" i="51"/>
  <c r="M834" i="51" s="1"/>
  <c r="O840" i="51"/>
  <c r="S900" i="51"/>
  <c r="T900" i="51" s="1"/>
  <c r="J988" i="51"/>
  <c r="L988" i="51" s="1"/>
  <c r="K988" i="51"/>
  <c r="K1003" i="51"/>
  <c r="J1003" i="51"/>
  <c r="K1060" i="51"/>
  <c r="J1060" i="51"/>
  <c r="K1074" i="51"/>
  <c r="L1074" i="51"/>
  <c r="T683" i="51"/>
  <c r="Z955" i="51"/>
  <c r="AB955" i="51" s="1"/>
  <c r="AB953" i="51" s="1"/>
  <c r="AB952" i="51" s="1"/>
  <c r="D52" i="15" s="1"/>
  <c r="X952" i="51"/>
  <c r="Z850" i="51"/>
  <c r="H118" i="51"/>
  <c r="J118" i="51" s="1"/>
  <c r="J119" i="51"/>
  <c r="O44" i="51"/>
  <c r="R44" i="51"/>
  <c r="K274" i="51"/>
  <c r="K187" i="51" s="1"/>
  <c r="K186" i="51" s="1"/>
  <c r="M303" i="51"/>
  <c r="R310" i="51"/>
  <c r="I320" i="51"/>
  <c r="O429" i="51"/>
  <c r="O436" i="51"/>
  <c r="I563" i="51"/>
  <c r="J593" i="51"/>
  <c r="J586" i="51" s="1"/>
  <c r="O903" i="51"/>
  <c r="S149" i="51"/>
  <c r="S148" i="51" s="1"/>
  <c r="U661" i="51"/>
  <c r="U612" i="51" s="1"/>
  <c r="Z268" i="51"/>
  <c r="Y677" i="51"/>
  <c r="Z972" i="51"/>
  <c r="Z62" i="51"/>
  <c r="Z465" i="51"/>
  <c r="Z436" i="51" s="1"/>
  <c r="J339" i="51"/>
  <c r="J338" i="51" s="1"/>
  <c r="O478" i="51"/>
  <c r="O477" i="51" s="1"/>
  <c r="R489" i="51"/>
  <c r="H531" i="51"/>
  <c r="H526" i="51" s="1"/>
  <c r="H498" i="51" s="1"/>
  <c r="M531" i="51"/>
  <c r="M526" i="51" s="1"/>
  <c r="M498" i="51" s="1"/>
  <c r="G549" i="51"/>
  <c r="J576" i="51"/>
  <c r="O607" i="51"/>
  <c r="O601" i="51" s="1"/>
  <c r="I612" i="51"/>
  <c r="Q612" i="51"/>
  <c r="R647" i="51"/>
  <c r="J647" i="51"/>
  <c r="T268" i="51"/>
  <c r="U951" i="51"/>
  <c r="M80" i="51"/>
  <c r="X773" i="51"/>
  <c r="Z357" i="51"/>
  <c r="O261" i="51"/>
  <c r="T792" i="51"/>
  <c r="J128" i="51"/>
  <c r="M128" i="51" s="1"/>
  <c r="P128" i="51" s="1"/>
  <c r="S276" i="51"/>
  <c r="U149" i="51"/>
  <c r="U148" i="51" s="1"/>
  <c r="U818" i="51"/>
  <c r="U897" i="51"/>
  <c r="U896" i="51" s="1"/>
  <c r="Z866" i="51"/>
  <c r="Z115" i="51"/>
  <c r="Z114" i="51" s="1"/>
  <c r="P531" i="51"/>
  <c r="P526" i="51" s="1"/>
  <c r="P498" i="51" s="1"/>
  <c r="S485" i="51"/>
  <c r="S478" i="51"/>
  <c r="S477" i="51" s="1"/>
  <c r="S465" i="51"/>
  <c r="S421" i="51"/>
  <c r="S407" i="51" s="1"/>
  <c r="U187" i="51"/>
  <c r="U186" i="51" s="1"/>
  <c r="L80" i="51"/>
  <c r="U478" i="51"/>
  <c r="U477" i="51" s="1"/>
  <c r="U783" i="51"/>
  <c r="Z773" i="51"/>
  <c r="W124" i="51"/>
  <c r="W478" i="51"/>
  <c r="W477" i="51" s="1"/>
  <c r="Y897" i="51"/>
  <c r="Q717" i="51"/>
  <c r="T701" i="51"/>
  <c r="T696" i="51" s="1"/>
  <c r="L325" i="51"/>
  <c r="J323" i="51"/>
  <c r="J320" i="51" s="1"/>
  <c r="Q646" i="51"/>
  <c r="T88" i="51"/>
  <c r="T87" i="51" s="1"/>
  <c r="R87" i="51"/>
  <c r="S626" i="51"/>
  <c r="R450" i="51"/>
  <c r="T450" i="51" s="1"/>
  <c r="P713" i="51"/>
  <c r="Z418" i="51"/>
  <c r="AB418" i="51" s="1"/>
  <c r="U417" i="51"/>
  <c r="R420" i="51"/>
  <c r="N410" i="51"/>
  <c r="P410" i="51" s="1"/>
  <c r="N332" i="51"/>
  <c r="W306" i="51"/>
  <c r="R446" i="51"/>
  <c r="T446" i="51" s="1"/>
  <c r="L13" i="51"/>
  <c r="L12" i="51" s="1"/>
  <c r="L11" i="51" s="1"/>
  <c r="P14" i="51"/>
  <c r="I43" i="51"/>
  <c r="I42" i="51" s="1"/>
  <c r="J44" i="51"/>
  <c r="L136" i="51"/>
  <c r="S310" i="51"/>
  <c r="O455" i="51"/>
  <c r="Q455" i="51" s="1"/>
  <c r="M438" i="51"/>
  <c r="M437" i="51" s="1"/>
  <c r="R509" i="51"/>
  <c r="P507" i="51"/>
  <c r="K558" i="51"/>
  <c r="M558" i="51" s="1"/>
  <c r="J558" i="51"/>
  <c r="J560" i="51"/>
  <c r="K560" i="51"/>
  <c r="L628" i="51"/>
  <c r="T951" i="51"/>
  <c r="R756" i="51"/>
  <c r="X715" i="51"/>
  <c r="Z716" i="51"/>
  <c r="L411" i="51"/>
  <c r="N411" i="51" s="1"/>
  <c r="J409" i="51"/>
  <c r="J408" i="51" s="1"/>
  <c r="N413" i="51"/>
  <c r="P413" i="51" s="1"/>
  <c r="O19" i="51"/>
  <c r="O17" i="51" s="1"/>
  <c r="O16" i="51" s="1"/>
  <c r="O15" i="51" s="1"/>
  <c r="M17" i="51"/>
  <c r="M16" i="51" s="1"/>
  <c r="M15" i="51" s="1"/>
  <c r="J99" i="51"/>
  <c r="J97" i="51" s="1"/>
  <c r="I97" i="51"/>
  <c r="Q324" i="51"/>
  <c r="Q569" i="51"/>
  <c r="L616" i="51"/>
  <c r="J614" i="51"/>
  <c r="J613" i="51" s="1"/>
  <c r="O618" i="51"/>
  <c r="M614" i="51"/>
  <c r="M613" i="51" s="1"/>
  <c r="N620" i="51"/>
  <c r="P620" i="51" s="1"/>
  <c r="O622" i="51"/>
  <c r="Q622" i="51" s="1"/>
  <c r="J115" i="51"/>
  <c r="I114" i="51"/>
  <c r="J114" i="51" s="1"/>
  <c r="K449" i="51"/>
  <c r="J449" i="51"/>
  <c r="R641" i="51"/>
  <c r="O756" i="51"/>
  <c r="M755" i="51"/>
  <c r="L108" i="51"/>
  <c r="L97" i="51" s="1"/>
  <c r="M108" i="51"/>
  <c r="M187" i="51"/>
  <c r="M186" i="51" s="1"/>
  <c r="J429" i="51"/>
  <c r="N444" i="51"/>
  <c r="J453" i="51"/>
  <c r="K453" i="51"/>
  <c r="R478" i="51"/>
  <c r="R477" i="51" s="1"/>
  <c r="T483" i="51"/>
  <c r="T478" i="51" s="1"/>
  <c r="T477" i="51" s="1"/>
  <c r="R527" i="51"/>
  <c r="O559" i="51"/>
  <c r="Q559" i="51" s="1"/>
  <c r="L562" i="51"/>
  <c r="J561" i="51"/>
  <c r="J726" i="51"/>
  <c r="S299" i="51"/>
  <c r="T299" i="51" s="1"/>
  <c r="T311" i="51"/>
  <c r="U311" i="51" s="1"/>
  <c r="L316" i="51"/>
  <c r="J315" i="51"/>
  <c r="J314" i="51" s="1"/>
  <c r="O319" i="51"/>
  <c r="Q319" i="51" s="1"/>
  <c r="K445" i="51"/>
  <c r="M445" i="51" s="1"/>
  <c r="K450" i="51"/>
  <c r="M450" i="51" s="1"/>
  <c r="L552" i="51"/>
  <c r="J551" i="51"/>
  <c r="J550" i="51" s="1"/>
  <c r="S585" i="51"/>
  <c r="T585" i="51" s="1"/>
  <c r="L642" i="51"/>
  <c r="J640" i="51"/>
  <c r="J639" i="51" s="1"/>
  <c r="V935" i="51"/>
  <c r="V897" i="51" s="1"/>
  <c r="V896" i="51" s="1"/>
  <c r="X937" i="51"/>
  <c r="Z937" i="51" s="1"/>
  <c r="J126" i="51"/>
  <c r="H125" i="51"/>
  <c r="H124" i="51" s="1"/>
  <c r="L187" i="51"/>
  <c r="L186" i="51" s="1"/>
  <c r="H303" i="51"/>
  <c r="O303" i="51"/>
  <c r="O335" i="51"/>
  <c r="M331" i="51"/>
  <c r="M330" i="51" s="1"/>
  <c r="T356" i="51"/>
  <c r="U356" i="51" s="1"/>
  <c r="M416" i="51"/>
  <c r="M415" i="51" s="1"/>
  <c r="M414" i="51" s="1"/>
  <c r="O420" i="51"/>
  <c r="P439" i="51"/>
  <c r="J438" i="51"/>
  <c r="J437" i="51" s="1"/>
  <c r="N440" i="51"/>
  <c r="K442" i="51"/>
  <c r="J442" i="51"/>
  <c r="R537" i="51"/>
  <c r="R531" i="51" s="1"/>
  <c r="T538" i="51"/>
  <c r="R576" i="51"/>
  <c r="T579" i="51"/>
  <c r="T576" i="51" s="1"/>
  <c r="T549" i="51" s="1"/>
  <c r="I674" i="51"/>
  <c r="J675" i="51"/>
  <c r="J674" i="51" s="1"/>
  <c r="Z791" i="51"/>
  <c r="AB791" i="51" s="1"/>
  <c r="G15" i="51"/>
  <c r="K15" i="51"/>
  <c r="Q546" i="51"/>
  <c r="S187" i="51"/>
  <c r="S186" i="51" s="1"/>
  <c r="Q15" i="51"/>
  <c r="V792" i="51"/>
  <c r="V783" i="51" s="1"/>
  <c r="X793" i="51"/>
  <c r="T884" i="51"/>
  <c r="R872" i="51"/>
  <c r="J980" i="51"/>
  <c r="M980" i="51" s="1"/>
  <c r="X607" i="51"/>
  <c r="X601" i="51" s="1"/>
  <c r="V149" i="51"/>
  <c r="V148" i="51" s="1"/>
  <c r="T688" i="51"/>
  <c r="V693" i="51"/>
  <c r="S783" i="51"/>
  <c r="T121" i="51"/>
  <c r="T119" i="51" s="1"/>
  <c r="T118" i="51" s="1"/>
  <c r="R119" i="51"/>
  <c r="R118" i="51" s="1"/>
  <c r="Z848" i="51"/>
  <c r="X846" i="51"/>
  <c r="X818" i="51" s="1"/>
  <c r="S44" i="51"/>
  <c r="X59" i="51"/>
  <c r="X44" i="51" s="1"/>
  <c r="Z60" i="51"/>
  <c r="Z421" i="51"/>
  <c r="O897" i="51"/>
  <c r="O896" i="51" s="1"/>
  <c r="T68" i="51"/>
  <c r="T149" i="51"/>
  <c r="T148" i="51" s="1"/>
  <c r="U37" i="51"/>
  <c r="X40" i="51"/>
  <c r="X37" i="51" s="1"/>
  <c r="X15" i="51" s="1"/>
  <c r="Z41" i="51"/>
  <c r="AB41" i="51" s="1"/>
  <c r="Y124" i="51"/>
  <c r="C57" i="15" s="1"/>
  <c r="K897" i="51"/>
  <c r="K896" i="51" s="1"/>
  <c r="Y406" i="51"/>
  <c r="L897" i="51"/>
  <c r="L896" i="51" s="1"/>
  <c r="Z686" i="51"/>
  <c r="Z679" i="51"/>
  <c r="AB679" i="51" s="1"/>
  <c r="AB678" i="51" s="1"/>
  <c r="X678" i="51"/>
  <c r="X677" i="51" s="1"/>
  <c r="W187" i="51"/>
  <c r="W186" i="51" s="1"/>
  <c r="X128" i="51"/>
  <c r="Z129" i="51"/>
  <c r="C18" i="15"/>
  <c r="Y502" i="51"/>
  <c r="Y612" i="51"/>
  <c r="Z261" i="51"/>
  <c r="AB261" i="51" s="1"/>
  <c r="G7" i="52"/>
  <c r="F8" i="52"/>
  <c r="G8" i="52"/>
  <c r="Y274" i="51"/>
  <c r="Y273" i="51" s="1"/>
  <c r="Y17" i="51"/>
  <c r="Y16" i="51" s="1"/>
  <c r="T135" i="51"/>
  <c r="Z87" i="51"/>
  <c r="S135" i="51"/>
  <c r="I15" i="51"/>
  <c r="J37" i="51"/>
  <c r="J15" i="51" s="1"/>
  <c r="M98" i="51"/>
  <c r="L98" i="51"/>
  <c r="Q136" i="51"/>
  <c r="V87" i="51"/>
  <c r="J38" i="51"/>
  <c r="V80" i="51"/>
  <c r="U910" i="51"/>
  <c r="V910" i="51" s="1"/>
  <c r="T908" i="51"/>
  <c r="U908" i="51" s="1"/>
  <c r="V908" i="51" s="1"/>
  <c r="U911" i="51"/>
  <c r="T912" i="51"/>
  <c r="U912" i="51" s="1"/>
  <c r="V918" i="51"/>
  <c r="W918" i="51" s="1"/>
  <c r="S913" i="51"/>
  <c r="T913" i="51" s="1"/>
  <c r="L916" i="51"/>
  <c r="N916" i="51" s="1"/>
  <c r="S909" i="51"/>
  <c r="T909" i="51" s="1"/>
  <c r="D12" i="52"/>
  <c r="E72" i="15" l="1"/>
  <c r="E74" i="15" s="1"/>
  <c r="AB40" i="51"/>
  <c r="AB68" i="51"/>
  <c r="AB407" i="51"/>
  <c r="AB406" i="51" s="1"/>
  <c r="M1092" i="51"/>
  <c r="O1092" i="51" s="1"/>
  <c r="Z957" i="51"/>
  <c r="Z956" i="51" s="1"/>
  <c r="D14" i="15"/>
  <c r="AB959" i="51"/>
  <c r="AB899" i="51"/>
  <c r="AB890" i="51"/>
  <c r="AB888" i="51" s="1"/>
  <c r="Z887" i="51"/>
  <c r="AB485" i="51"/>
  <c r="AB187" i="51"/>
  <c r="Z187" i="51"/>
  <c r="Z186" i="51" s="1"/>
  <c r="D64" i="15"/>
  <c r="D62" i="15" s="1"/>
  <c r="AB148" i="51"/>
  <c r="Z59" i="51"/>
  <c r="AB60" i="51"/>
  <c r="AB59" i="51" s="1"/>
  <c r="Z935" i="51"/>
  <c r="AB937" i="51"/>
  <c r="AB935" i="51" s="1"/>
  <c r="Z509" i="51"/>
  <c r="AB510" i="51"/>
  <c r="AB509" i="51" s="1"/>
  <c r="Y336" i="51"/>
  <c r="AA336" i="51" s="1"/>
  <c r="Z111" i="51"/>
  <c r="AB112" i="51"/>
  <c r="AB111" i="51" s="1"/>
  <c r="Y554" i="51"/>
  <c r="AA554" i="51" s="1"/>
  <c r="AB37" i="51"/>
  <c r="Z846" i="51"/>
  <c r="AB848" i="51"/>
  <c r="AB846" i="51" s="1"/>
  <c r="Z905" i="51"/>
  <c r="AA905" i="51" s="1"/>
  <c r="Z128" i="51"/>
  <c r="AB129" i="51"/>
  <c r="AB128" i="51" s="1"/>
  <c r="Z715" i="51"/>
  <c r="AB716" i="51"/>
  <c r="AB715" i="51" s="1"/>
  <c r="W629" i="51"/>
  <c r="Y629" i="51" s="1"/>
  <c r="AA629" i="51" s="1"/>
  <c r="AB677" i="51"/>
  <c r="Z683" i="51"/>
  <c r="AB686" i="51"/>
  <c r="AB683" i="51" s="1"/>
  <c r="Z849" i="51"/>
  <c r="AB850" i="51"/>
  <c r="AB849" i="51" s="1"/>
  <c r="Y440" i="51"/>
  <c r="AA440" i="51" s="1"/>
  <c r="AB17" i="51"/>
  <c r="AB16" i="51" s="1"/>
  <c r="AB113" i="51"/>
  <c r="N1032" i="51"/>
  <c r="Q1032" i="51" s="1"/>
  <c r="H886" i="51"/>
  <c r="N1016" i="51"/>
  <c r="P1016" i="51" s="1"/>
  <c r="Z953" i="51"/>
  <c r="Z952" i="51" s="1"/>
  <c r="Y896" i="51"/>
  <c r="Z148" i="51"/>
  <c r="S770" i="51"/>
  <c r="U770" i="51" s="1"/>
  <c r="U769" i="51" s="1"/>
  <c r="U767" i="51" s="1"/>
  <c r="H10" i="51"/>
  <c r="Z710" i="51"/>
  <c r="L1099" i="51"/>
  <c r="O1099" i="51" s="1"/>
  <c r="L1073" i="51"/>
  <c r="O1073" i="51" s="1"/>
  <c r="L1047" i="51"/>
  <c r="O1047" i="51" s="1"/>
  <c r="L631" i="51"/>
  <c r="L630" i="51" s="1"/>
  <c r="S564" i="51"/>
  <c r="Q764" i="51"/>
  <c r="S764" i="51" s="1"/>
  <c r="S763" i="51" s="1"/>
  <c r="L603" i="51"/>
  <c r="L602" i="51" s="1"/>
  <c r="O999" i="51"/>
  <c r="S548" i="51"/>
  <c r="S547" i="51" s="1"/>
  <c r="M1048" i="51"/>
  <c r="P1048" i="51" s="1"/>
  <c r="M1088" i="51"/>
  <c r="O1088" i="51" s="1"/>
  <c r="Y951" i="51"/>
  <c r="L1029" i="51"/>
  <c r="O1029" i="51" s="1"/>
  <c r="M1127" i="51"/>
  <c r="O1127" i="51" s="1"/>
  <c r="O828" i="51"/>
  <c r="O827" i="51" s="1"/>
  <c r="M1036" i="51"/>
  <c r="O1036" i="51" s="1"/>
  <c r="M1083" i="51"/>
  <c r="O1083" i="51" s="1"/>
  <c r="L817" i="51"/>
  <c r="N1010" i="51"/>
  <c r="P1010" i="51" s="1"/>
  <c r="M1052" i="51"/>
  <c r="O1052" i="51" s="1"/>
  <c r="Q1052" i="51" s="1"/>
  <c r="O688" i="51"/>
  <c r="M753" i="51"/>
  <c r="O753" i="51" s="1"/>
  <c r="O752" i="51" s="1"/>
  <c r="L318" i="51"/>
  <c r="L317" i="51" s="1"/>
  <c r="M1017" i="51"/>
  <c r="O1017" i="51" s="1"/>
  <c r="Q1017" i="51" s="1"/>
  <c r="R753" i="51"/>
  <c r="R752" i="51" s="1"/>
  <c r="Q458" i="51"/>
  <c r="Q457" i="51" s="1"/>
  <c r="Q456" i="51" s="1"/>
  <c r="L1069" i="51"/>
  <c r="N1069" i="51" s="1"/>
  <c r="P1069" i="51" s="1"/>
  <c r="L1059" i="51"/>
  <c r="O1059" i="51" s="1"/>
  <c r="M1025" i="51"/>
  <c r="O1025" i="51" s="1"/>
  <c r="Q1025" i="51" s="1"/>
  <c r="S274" i="51"/>
  <c r="S273" i="51" s="1"/>
  <c r="M1007" i="51"/>
  <c r="O1007" i="51" s="1"/>
  <c r="Q1007" i="51" s="1"/>
  <c r="M1110" i="51"/>
  <c r="O1110" i="51" s="1"/>
  <c r="Q1110" i="51" s="1"/>
  <c r="S766" i="51"/>
  <c r="U766" i="51" s="1"/>
  <c r="U765" i="51" s="1"/>
  <c r="I147" i="51"/>
  <c r="I130" i="51" s="1"/>
  <c r="M1123" i="51"/>
  <c r="O1123" i="51" s="1"/>
  <c r="V863" i="51"/>
  <c r="V862" i="51" s="1"/>
  <c r="Y548" i="51"/>
  <c r="Y547" i="51" s="1"/>
  <c r="L1103" i="51"/>
  <c r="O1103" i="51" s="1"/>
  <c r="O1016" i="51"/>
  <c r="L1095" i="51"/>
  <c r="O1095" i="51" s="1"/>
  <c r="L1028" i="51"/>
  <c r="N1028" i="51" s="1"/>
  <c r="P1028" i="51" s="1"/>
  <c r="S43" i="51"/>
  <c r="U768" i="51"/>
  <c r="W768" i="51" s="1"/>
  <c r="P567" i="51"/>
  <c r="P566" i="51" s="1"/>
  <c r="J822" i="51"/>
  <c r="Q831" i="51"/>
  <c r="Q830" i="51" s="1"/>
  <c r="L751" i="51"/>
  <c r="L750" i="51" s="1"/>
  <c r="L749" i="51" s="1"/>
  <c r="L748" i="51" s="1"/>
  <c r="O526" i="51"/>
  <c r="O498" i="51" s="1"/>
  <c r="O1096" i="51"/>
  <c r="W406" i="51"/>
  <c r="J549" i="51"/>
  <c r="J548" i="51" s="1"/>
  <c r="N1107" i="51"/>
  <c r="Q1107" i="51" s="1"/>
  <c r="L1063" i="51"/>
  <c r="N1063" i="51" s="1"/>
  <c r="N764" i="51"/>
  <c r="N763" i="51" s="1"/>
  <c r="M726" i="51"/>
  <c r="M1012" i="51"/>
  <c r="O1012" i="51" s="1"/>
  <c r="Q1012" i="51" s="1"/>
  <c r="L564" i="51"/>
  <c r="L563" i="51" s="1"/>
  <c r="T872" i="51"/>
  <c r="M1085" i="51"/>
  <c r="O1085" i="51" s="1"/>
  <c r="K10" i="51"/>
  <c r="L10" i="51"/>
  <c r="M1062" i="51"/>
  <c r="O1062" i="51" s="1"/>
  <c r="M1033" i="51"/>
  <c r="O1033" i="51" s="1"/>
  <c r="Q1033" i="51" s="1"/>
  <c r="L321" i="51"/>
  <c r="M759" i="51"/>
  <c r="M1035" i="51"/>
  <c r="O1035" i="51" s="1"/>
  <c r="Y824" i="51"/>
  <c r="L981" i="51"/>
  <c r="O981" i="51" s="1"/>
  <c r="O549" i="51"/>
  <c r="O548" i="51" s="1"/>
  <c r="O547" i="51" s="1"/>
  <c r="L1132" i="51"/>
  <c r="N1132" i="51" s="1"/>
  <c r="P1132" i="51" s="1"/>
  <c r="M1084" i="51"/>
  <c r="O1084" i="51" s="1"/>
  <c r="Q1084" i="51" s="1"/>
  <c r="O1024" i="51"/>
  <c r="L1086" i="51"/>
  <c r="O1086" i="51" s="1"/>
  <c r="M1111" i="51"/>
  <c r="O1111" i="51" s="1"/>
  <c r="N1043" i="51"/>
  <c r="P1043" i="51" s="1"/>
  <c r="N999" i="51"/>
  <c r="P999" i="51" s="1"/>
  <c r="M1133" i="51"/>
  <c r="O1133" i="51" s="1"/>
  <c r="Q1133" i="51" s="1"/>
  <c r="M822" i="51"/>
  <c r="K363" i="51"/>
  <c r="M363" i="51"/>
  <c r="L363" i="51"/>
  <c r="H363" i="51"/>
  <c r="J363" i="51" s="1"/>
  <c r="H366" i="51"/>
  <c r="J366" i="51" s="1"/>
  <c r="O363" i="51"/>
  <c r="U363" i="51"/>
  <c r="V363" i="51"/>
  <c r="W363" i="51"/>
  <c r="Q363" i="51"/>
  <c r="P363" i="51"/>
  <c r="N363" i="51"/>
  <c r="S363" i="51"/>
  <c r="C51" i="15"/>
  <c r="Z678" i="51"/>
  <c r="Z677" i="51" s="1"/>
  <c r="Z485" i="51"/>
  <c r="M1105" i="51"/>
  <c r="O1105" i="51" s="1"/>
  <c r="M1077" i="51"/>
  <c r="O1077" i="51" s="1"/>
  <c r="U606" i="51"/>
  <c r="U605" i="51" s="1"/>
  <c r="H817" i="51"/>
  <c r="V43" i="51"/>
  <c r="Q322" i="51"/>
  <c r="S322" i="51" s="1"/>
  <c r="V406" i="51"/>
  <c r="N1000" i="51"/>
  <c r="P1000" i="51" s="1"/>
  <c r="N1006" i="51"/>
  <c r="P1006" i="51" s="1"/>
  <c r="M983" i="51"/>
  <c r="O983" i="51" s="1"/>
  <c r="Q983" i="51" s="1"/>
  <c r="L1051" i="51"/>
  <c r="O1051" i="51" s="1"/>
  <c r="J274" i="51"/>
  <c r="J187" i="51" s="1"/>
  <c r="J186" i="51" s="1"/>
  <c r="M1041" i="51"/>
  <c r="O1041" i="51" s="1"/>
  <c r="Q1041" i="51" s="1"/>
  <c r="J547" i="51"/>
  <c r="G599" i="51"/>
  <c r="V505" i="51"/>
  <c r="X505" i="51" s="1"/>
  <c r="Z505" i="51" s="1"/>
  <c r="N1021" i="51"/>
  <c r="P1021" i="51" s="1"/>
  <c r="I817" i="51"/>
  <c r="K405" i="51"/>
  <c r="J485" i="51"/>
  <c r="Z940" i="51"/>
  <c r="L1097" i="51"/>
  <c r="N1097" i="51" s="1"/>
  <c r="P1097" i="51" s="1"/>
  <c r="O915" i="51"/>
  <c r="Q915" i="51" s="1"/>
  <c r="R915" i="51" s="1"/>
  <c r="L977" i="51"/>
  <c r="N977" i="51" s="1"/>
  <c r="L1093" i="51"/>
  <c r="N1093" i="51" s="1"/>
  <c r="L1013" i="51"/>
  <c r="N1013" i="51" s="1"/>
  <c r="P1013" i="51" s="1"/>
  <c r="N1024" i="51"/>
  <c r="P1024" i="51" s="1"/>
  <c r="Q760" i="51"/>
  <c r="M1042" i="51"/>
  <c r="P1042" i="51" s="1"/>
  <c r="V782" i="51"/>
  <c r="U621" i="51"/>
  <c r="W621" i="51" s="1"/>
  <c r="M1106" i="51"/>
  <c r="P1106" i="51" s="1"/>
  <c r="J861" i="51"/>
  <c r="M1078" i="51"/>
  <c r="O1078" i="51" s="1"/>
  <c r="Q1078" i="51" s="1"/>
  <c r="R549" i="51"/>
  <c r="R548" i="51" s="1"/>
  <c r="R547" i="51" s="1"/>
  <c r="J42" i="51"/>
  <c r="M1037" i="51"/>
  <c r="P1037" i="51" s="1"/>
  <c r="R43" i="51"/>
  <c r="V948" i="51"/>
  <c r="W948" i="51" s="1"/>
  <c r="W947" i="51" s="1"/>
  <c r="L1117" i="51"/>
  <c r="O1117" i="51" s="1"/>
  <c r="T947" i="51"/>
  <c r="U443" i="51"/>
  <c r="W443" i="51" s="1"/>
  <c r="L1070" i="51"/>
  <c r="N1070" i="51" s="1"/>
  <c r="P1070" i="51" s="1"/>
  <c r="K750" i="51"/>
  <c r="K749" i="51" s="1"/>
  <c r="K748" i="51" s="1"/>
  <c r="L1050" i="51"/>
  <c r="N1050" i="51" s="1"/>
  <c r="P1050" i="51" s="1"/>
  <c r="P826" i="51"/>
  <c r="P825" i="51" s="1"/>
  <c r="T15" i="51"/>
  <c r="M1020" i="51"/>
  <c r="O1020" i="51" s="1"/>
  <c r="O338" i="51"/>
  <c r="O313" i="51" s="1"/>
  <c r="N986" i="51"/>
  <c r="P986" i="51" s="1"/>
  <c r="N1089" i="51"/>
  <c r="N1122" i="51"/>
  <c r="G1181" i="51"/>
  <c r="N1056" i="51"/>
  <c r="P1056" i="51" s="1"/>
  <c r="K600" i="51"/>
  <c r="N817" i="51"/>
  <c r="P917" i="51"/>
  <c r="J563" i="51"/>
  <c r="Q823" i="51"/>
  <c r="M1058" i="51"/>
  <c r="O1058" i="51" s="1"/>
  <c r="Q1058" i="51" s="1"/>
  <c r="N1118" i="51"/>
  <c r="P1118" i="51" s="1"/>
  <c r="L458" i="51"/>
  <c r="L457" i="51" s="1"/>
  <c r="L456" i="51" s="1"/>
  <c r="M1061" i="51"/>
  <c r="O1061" i="51" s="1"/>
  <c r="M1053" i="51"/>
  <c r="M1045" i="51"/>
  <c r="O1045" i="51" s="1"/>
  <c r="N1030" i="51"/>
  <c r="L1066" i="51"/>
  <c r="O1066" i="51" s="1"/>
  <c r="L997" i="51"/>
  <c r="O997" i="51" s="1"/>
  <c r="O1128" i="51"/>
  <c r="O817" i="51"/>
  <c r="P817" i="51"/>
  <c r="O759" i="51"/>
  <c r="R559" i="51"/>
  <c r="T559" i="51" s="1"/>
  <c r="Q817" i="51"/>
  <c r="O726" i="51"/>
  <c r="Q730" i="51"/>
  <c r="Q726" i="51" s="1"/>
  <c r="P730" i="51"/>
  <c r="P726" i="51" s="1"/>
  <c r="O448" i="51"/>
  <c r="Q448" i="51" s="1"/>
  <c r="S448" i="51" s="1"/>
  <c r="N994" i="51"/>
  <c r="M1089" i="51"/>
  <c r="O1089" i="51" s="1"/>
  <c r="J835" i="51"/>
  <c r="X951" i="51"/>
  <c r="J897" i="51"/>
  <c r="J896" i="51" s="1"/>
  <c r="J886" i="51" s="1"/>
  <c r="M989" i="51"/>
  <c r="O989" i="51" s="1"/>
  <c r="K817" i="51"/>
  <c r="J749" i="51"/>
  <c r="J748" i="51" s="1"/>
  <c r="I600" i="51"/>
  <c r="O1040" i="51"/>
  <c r="M976" i="51"/>
  <c r="L976" i="51"/>
  <c r="T897" i="51"/>
  <c r="T896" i="51" s="1"/>
  <c r="M1001" i="51"/>
  <c r="O1001" i="51" s="1"/>
  <c r="T548" i="51"/>
  <c r="T547" i="51" s="1"/>
  <c r="L1065" i="51"/>
  <c r="O1065" i="51" s="1"/>
  <c r="N458" i="51"/>
  <c r="N457" i="51" s="1"/>
  <c r="N456" i="51" s="1"/>
  <c r="N147" i="51"/>
  <c r="J946" i="51"/>
  <c r="L1053" i="51"/>
  <c r="N454" i="51"/>
  <c r="P454" i="51" s="1"/>
  <c r="M1072" i="51"/>
  <c r="O1072" i="51" s="1"/>
  <c r="M992" i="51"/>
  <c r="N1046" i="51"/>
  <c r="N689" i="51"/>
  <c r="N1040" i="51"/>
  <c r="L836" i="51"/>
  <c r="N836" i="51" s="1"/>
  <c r="N405" i="51"/>
  <c r="U823" i="51"/>
  <c r="M1113" i="51"/>
  <c r="O1113" i="51" s="1"/>
  <c r="S823" i="51"/>
  <c r="M1082" i="51"/>
  <c r="O1082" i="51" s="1"/>
  <c r="Q1082" i="51" s="1"/>
  <c r="I897" i="51"/>
  <c r="I896" i="51" s="1"/>
  <c r="I886" i="51" s="1"/>
  <c r="O886" i="51"/>
  <c r="J612" i="51"/>
  <c r="J754" i="51"/>
  <c r="J747" i="51" s="1"/>
  <c r="S726" i="51"/>
  <c r="N1004" i="51"/>
  <c r="Q1004" i="51" s="1"/>
  <c r="L1044" i="51"/>
  <c r="N1044" i="51" s="1"/>
  <c r="N1128" i="51"/>
  <c r="W444" i="51"/>
  <c r="U623" i="51"/>
  <c r="U638" i="51"/>
  <c r="W638" i="51" s="1"/>
  <c r="W410" i="51"/>
  <c r="R619" i="51"/>
  <c r="T619" i="51" s="1"/>
  <c r="V619" i="51" s="1"/>
  <c r="R887" i="51"/>
  <c r="T714" i="51"/>
  <c r="T712" i="51" s="1"/>
  <c r="S712" i="51"/>
  <c r="J682" i="51"/>
  <c r="M1122" i="51"/>
  <c r="O1122" i="51" s="1"/>
  <c r="P405" i="51"/>
  <c r="K147" i="51"/>
  <c r="P10" i="51"/>
  <c r="L1120" i="51"/>
  <c r="N1120" i="51" s="1"/>
  <c r="T544" i="51"/>
  <c r="U544" i="51" s="1"/>
  <c r="M994" i="51"/>
  <c r="O994" i="51" s="1"/>
  <c r="L830" i="51"/>
  <c r="L827" i="51" s="1"/>
  <c r="O754" i="51"/>
  <c r="O747" i="51" s="1"/>
  <c r="N1119" i="51"/>
  <c r="M1076" i="51"/>
  <c r="O1076" i="51" s="1"/>
  <c r="M1049" i="51"/>
  <c r="O1049" i="51" s="1"/>
  <c r="M1022" i="51"/>
  <c r="O1022" i="51" s="1"/>
  <c r="M1090" i="51"/>
  <c r="O1090" i="51" s="1"/>
  <c r="O1031" i="51"/>
  <c r="M817" i="51"/>
  <c r="J313" i="51"/>
  <c r="L769" i="51"/>
  <c r="L767" i="51" s="1"/>
  <c r="L759" i="51" s="1"/>
  <c r="K835" i="51"/>
  <c r="R443" i="51"/>
  <c r="T443" i="51" s="1"/>
  <c r="Q624" i="51"/>
  <c r="S625" i="51"/>
  <c r="S17" i="51"/>
  <c r="S16" i="51" s="1"/>
  <c r="S15" i="51" s="1"/>
  <c r="Z407" i="51"/>
  <c r="O43" i="51"/>
  <c r="O42" i="51" s="1"/>
  <c r="O10" i="51" s="1"/>
  <c r="L405" i="51"/>
  <c r="M1026" i="51"/>
  <c r="P1026" i="51" s="1"/>
  <c r="N1096" i="51"/>
  <c r="P1096" i="51" s="1"/>
  <c r="L1055" i="51"/>
  <c r="O1055" i="51" s="1"/>
  <c r="N1001" i="51"/>
  <c r="M979" i="51"/>
  <c r="O979" i="51" s="1"/>
  <c r="O1118" i="51"/>
  <c r="M1130" i="51"/>
  <c r="O1130" i="51" s="1"/>
  <c r="N10" i="51"/>
  <c r="N1100" i="51"/>
  <c r="S412" i="51"/>
  <c r="U412" i="51" s="1"/>
  <c r="W412" i="51" s="1"/>
  <c r="U714" i="51"/>
  <c r="U712" i="51" s="1"/>
  <c r="R303" i="51"/>
  <c r="W15" i="51"/>
  <c r="R407" i="51"/>
  <c r="R406" i="51" s="1"/>
  <c r="J43" i="51"/>
  <c r="R485" i="51"/>
  <c r="T407" i="51"/>
  <c r="T406" i="51" s="1"/>
  <c r="L438" i="51"/>
  <c r="L437" i="51" s="1"/>
  <c r="U552" i="51"/>
  <c r="W552" i="51" s="1"/>
  <c r="N555" i="51"/>
  <c r="P555" i="51" s="1"/>
  <c r="W637" i="51"/>
  <c r="T818" i="51"/>
  <c r="P916" i="51"/>
  <c r="N1113" i="51"/>
  <c r="Q138" i="51"/>
  <c r="Q137" i="51" s="1"/>
  <c r="Q134" i="51" s="1"/>
  <c r="Q133" i="51" s="1"/>
  <c r="Q132" i="51" s="1"/>
  <c r="M405" i="51"/>
  <c r="W958" i="51"/>
  <c r="X958" i="51" s="1"/>
  <c r="Y958" i="51" s="1"/>
  <c r="M1023" i="51"/>
  <c r="O1023" i="51" s="1"/>
  <c r="J759" i="51"/>
  <c r="M1015" i="51"/>
  <c r="O1015" i="51" s="1"/>
  <c r="R768" i="51"/>
  <c r="T768" i="51" s="1"/>
  <c r="O917" i="51"/>
  <c r="Q917" i="51" s="1"/>
  <c r="L886" i="51"/>
  <c r="R861" i="51"/>
  <c r="T860" i="51"/>
  <c r="T858" i="51" s="1"/>
  <c r="T857" i="51" s="1"/>
  <c r="M320" i="51"/>
  <c r="M1119" i="51"/>
  <c r="O1119" i="51" s="1"/>
  <c r="M563" i="51"/>
  <c r="J818" i="51"/>
  <c r="M446" i="51"/>
  <c r="J131" i="51"/>
  <c r="R612" i="51"/>
  <c r="N985" i="51"/>
  <c r="P985" i="51" s="1"/>
  <c r="O447" i="51"/>
  <c r="Q447" i="51" s="1"/>
  <c r="N600" i="51"/>
  <c r="M996" i="51"/>
  <c r="O996" i="51" s="1"/>
  <c r="N1005" i="51"/>
  <c r="M993" i="51"/>
  <c r="O993" i="51" s="1"/>
  <c r="M1124" i="51"/>
  <c r="N1124" i="51"/>
  <c r="S826" i="51"/>
  <c r="Q825" i="51"/>
  <c r="N1027" i="51"/>
  <c r="U413" i="51"/>
  <c r="W413" i="51" s="1"/>
  <c r="J303" i="51"/>
  <c r="R187" i="51"/>
  <c r="R186" i="51" s="1"/>
  <c r="M1046" i="51"/>
  <c r="O1046" i="51" s="1"/>
  <c r="M1030" i="51"/>
  <c r="O358" i="51"/>
  <c r="Q358" i="51" s="1"/>
  <c r="P358" i="51"/>
  <c r="N828" i="51"/>
  <c r="P829" i="51"/>
  <c r="O1010" i="51"/>
  <c r="M1102" i="51"/>
  <c r="N1108" i="51"/>
  <c r="N1031" i="51"/>
  <c r="P1031" i="51" s="1"/>
  <c r="K974" i="51"/>
  <c r="K973" i="51" s="1"/>
  <c r="M1034" i="51"/>
  <c r="O1034" i="51" s="1"/>
  <c r="M131" i="51"/>
  <c r="O914" i="51"/>
  <c r="Q914" i="51" s="1"/>
  <c r="O985" i="51"/>
  <c r="M1068" i="51"/>
  <c r="M1057" i="51"/>
  <c r="P701" i="51"/>
  <c r="P693" i="51" s="1"/>
  <c r="P691" i="51" s="1"/>
  <c r="N693" i="51"/>
  <c r="N691" i="51" s="1"/>
  <c r="R14" i="51"/>
  <c r="N13" i="51"/>
  <c r="N12" i="51" s="1"/>
  <c r="N11" i="51" s="1"/>
  <c r="Q604" i="51"/>
  <c r="M1114" i="51"/>
  <c r="N771" i="51"/>
  <c r="P772" i="51"/>
  <c r="M1112" i="51"/>
  <c r="M1075" i="51"/>
  <c r="O1056" i="51"/>
  <c r="M1027" i="51"/>
  <c r="O1027" i="51" s="1"/>
  <c r="V870" i="51"/>
  <c r="T869" i="51"/>
  <c r="P824" i="51"/>
  <c r="N823" i="51"/>
  <c r="N822" i="51" s="1"/>
  <c r="O315" i="51"/>
  <c r="O314" i="51" s="1"/>
  <c r="Q316" i="51"/>
  <c r="L1104" i="51"/>
  <c r="S821" i="51"/>
  <c r="M1100" i="51"/>
  <c r="O1100" i="51" s="1"/>
  <c r="R15" i="51"/>
  <c r="S615" i="51"/>
  <c r="U615" i="51" s="1"/>
  <c r="S617" i="51"/>
  <c r="U617" i="51" s="1"/>
  <c r="W617" i="51" s="1"/>
  <c r="N1087" i="51"/>
  <c r="N1022" i="51"/>
  <c r="N1090" i="51"/>
  <c r="W781" i="51"/>
  <c r="N1011" i="51"/>
  <c r="S556" i="51"/>
  <c r="U556" i="51" s="1"/>
  <c r="R627" i="51"/>
  <c r="T627" i="51" s="1"/>
  <c r="V627" i="51" s="1"/>
  <c r="N1130" i="51"/>
  <c r="P623" i="51"/>
  <c r="R623" i="51" s="1"/>
  <c r="S13" i="51"/>
  <c r="S12" i="51" s="1"/>
  <c r="S11" i="51" s="1"/>
  <c r="W14" i="51"/>
  <c r="N625" i="51"/>
  <c r="L624" i="51"/>
  <c r="T612" i="51"/>
  <c r="O640" i="51"/>
  <c r="O639" i="51" s="1"/>
  <c r="L1131" i="51"/>
  <c r="N1131" i="51" s="1"/>
  <c r="P1131" i="51" s="1"/>
  <c r="L1075" i="51"/>
  <c r="N1076" i="51"/>
  <c r="M1115" i="51"/>
  <c r="M982" i="51"/>
  <c r="O982" i="51" s="1"/>
  <c r="J957" i="51"/>
  <c r="J956" i="51" s="1"/>
  <c r="J951" i="51" s="1"/>
  <c r="M1018" i="51"/>
  <c r="P1018" i="51" s="1"/>
  <c r="M1038" i="51"/>
  <c r="O1038" i="51" s="1"/>
  <c r="O1006" i="51"/>
  <c r="S887" i="51"/>
  <c r="S886" i="51" s="1"/>
  <c r="J543" i="51"/>
  <c r="J531" i="51" s="1"/>
  <c r="J526" i="51" s="1"/>
  <c r="N993" i="51"/>
  <c r="M1054" i="51"/>
  <c r="N1054" i="51"/>
  <c r="N629" i="51"/>
  <c r="P629" i="51" s="1"/>
  <c r="R629" i="51" s="1"/>
  <c r="T629" i="51" s="1"/>
  <c r="V629" i="51" s="1"/>
  <c r="M1019" i="51"/>
  <c r="M1080" i="51"/>
  <c r="N1080" i="51"/>
  <c r="N1072" i="51"/>
  <c r="L1126" i="51"/>
  <c r="M1126" i="51"/>
  <c r="N587" i="51"/>
  <c r="M1101" i="51"/>
  <c r="L1101" i="51"/>
  <c r="L1008" i="51"/>
  <c r="N1008" i="51" s="1"/>
  <c r="M1008" i="51"/>
  <c r="K886" i="51"/>
  <c r="S303" i="51"/>
  <c r="Q13" i="51"/>
  <c r="Q12" i="51" s="1"/>
  <c r="Q11" i="51" s="1"/>
  <c r="R274" i="51"/>
  <c r="R273" i="51" s="1"/>
  <c r="L1112" i="51"/>
  <c r="M1079" i="51"/>
  <c r="L1079" i="51"/>
  <c r="O1071" i="51"/>
  <c r="L1064" i="51"/>
  <c r="N1064" i="51" s="1"/>
  <c r="M1064" i="51"/>
  <c r="M978" i="51"/>
  <c r="L978" i="51"/>
  <c r="L1009" i="51"/>
  <c r="N1009" i="51" s="1"/>
  <c r="M1009" i="51"/>
  <c r="M1014" i="51"/>
  <c r="L1014" i="51"/>
  <c r="N1014" i="51" s="1"/>
  <c r="U736" i="51"/>
  <c r="V736" i="51" s="1"/>
  <c r="Z656" i="51"/>
  <c r="AB656" i="51" s="1"/>
  <c r="AB647" i="51" s="1"/>
  <c r="AB612" i="51" s="1"/>
  <c r="D12" i="15" s="1"/>
  <c r="X612" i="51"/>
  <c r="N321" i="51"/>
  <c r="P322" i="51"/>
  <c r="M1067" i="51"/>
  <c r="L1067" i="51"/>
  <c r="N996" i="51"/>
  <c r="L145" i="51"/>
  <c r="L144" i="51" s="1"/>
  <c r="L143" i="51" s="1"/>
  <c r="L142" i="51" s="1"/>
  <c r="N146" i="51"/>
  <c r="M557" i="51"/>
  <c r="O557" i="51" s="1"/>
  <c r="N603" i="51"/>
  <c r="N602" i="51" s="1"/>
  <c r="M1011" i="51"/>
  <c r="L1116" i="51"/>
  <c r="M1116" i="51"/>
  <c r="N532" i="51"/>
  <c r="P533" i="51"/>
  <c r="J125" i="51"/>
  <c r="Q10" i="51"/>
  <c r="G10" i="51"/>
  <c r="O566" i="51"/>
  <c r="O563" i="51" s="1"/>
  <c r="H405" i="51"/>
  <c r="O274" i="51"/>
  <c r="O273" i="51" s="1"/>
  <c r="L612" i="51"/>
  <c r="L600" i="51" s="1"/>
  <c r="L991" i="51"/>
  <c r="O991" i="51" s="1"/>
  <c r="V15" i="51"/>
  <c r="H600" i="51"/>
  <c r="L703" i="51"/>
  <c r="L702" i="51" s="1"/>
  <c r="L1057" i="51"/>
  <c r="N1057" i="51" s="1"/>
  <c r="R818" i="51"/>
  <c r="M1108" i="51"/>
  <c r="N1071" i="51"/>
  <c r="P914" i="51"/>
  <c r="S778" i="51"/>
  <c r="S754" i="51" s="1"/>
  <c r="S747" i="51" s="1"/>
  <c r="U779" i="51"/>
  <c r="N553" i="51"/>
  <c r="P553" i="51" s="1"/>
  <c r="O485" i="51"/>
  <c r="M1005" i="51"/>
  <c r="O1005" i="51" s="1"/>
  <c r="N989" i="51"/>
  <c r="P604" i="51"/>
  <c r="R604" i="51" s="1"/>
  <c r="L1068" i="51"/>
  <c r="L587" i="51"/>
  <c r="I113" i="51"/>
  <c r="J113" i="51" s="1"/>
  <c r="U900" i="51"/>
  <c r="V900" i="51" s="1"/>
  <c r="W900" i="51" s="1"/>
  <c r="U15" i="51"/>
  <c r="L128" i="51"/>
  <c r="N1109" i="51"/>
  <c r="O561" i="51"/>
  <c r="N1015" i="51"/>
  <c r="L137" i="51"/>
  <c r="L134" i="51" s="1"/>
  <c r="L133" i="51" s="1"/>
  <c r="L132" i="51" s="1"/>
  <c r="N138" i="51"/>
  <c r="S406" i="51"/>
  <c r="P766" i="51"/>
  <c r="R766" i="51" s="1"/>
  <c r="T766" i="51" s="1"/>
  <c r="M1125" i="51"/>
  <c r="N1121" i="51"/>
  <c r="N987" i="51"/>
  <c r="Q627" i="51"/>
  <c r="S627" i="51" s="1"/>
  <c r="U627" i="51" s="1"/>
  <c r="J512" i="51"/>
  <c r="J511" i="51" s="1"/>
  <c r="I511" i="51"/>
  <c r="I498" i="51" s="1"/>
  <c r="I405" i="51" s="1"/>
  <c r="N1034" i="51"/>
  <c r="J407" i="51"/>
  <c r="J406" i="51" s="1"/>
  <c r="O1043" i="51"/>
  <c r="X43" i="51"/>
  <c r="N1081" i="51"/>
  <c r="N998" i="51"/>
  <c r="L447" i="51"/>
  <c r="Q562" i="51"/>
  <c r="N417" i="51"/>
  <c r="L416" i="51"/>
  <c r="L415" i="51" s="1"/>
  <c r="L414" i="51" s="1"/>
  <c r="M147" i="51"/>
  <c r="U406" i="51"/>
  <c r="L1129" i="51"/>
  <c r="O1129" i="51" s="1"/>
  <c r="M1094" i="51"/>
  <c r="T783" i="51"/>
  <c r="T754" i="51" s="1"/>
  <c r="Z601" i="51"/>
  <c r="Y15" i="51"/>
  <c r="T43" i="51"/>
  <c r="Z113" i="51"/>
  <c r="U337" i="51"/>
  <c r="W337" i="51" s="1"/>
  <c r="P338" i="51"/>
  <c r="P313" i="51" s="1"/>
  <c r="P147" i="51" s="1"/>
  <c r="R354" i="51"/>
  <c r="T448" i="51"/>
  <c r="V448" i="51" s="1"/>
  <c r="O409" i="51"/>
  <c r="O408" i="51" s="1"/>
  <c r="R336" i="51"/>
  <c r="T336" i="51" s="1"/>
  <c r="M499" i="51"/>
  <c r="L499" i="51"/>
  <c r="S619" i="51"/>
  <c r="U619" i="51" s="1"/>
  <c r="V617" i="51"/>
  <c r="X617" i="51" s="1"/>
  <c r="W871" i="51"/>
  <c r="X871" i="51" s="1"/>
  <c r="R445" i="51"/>
  <c r="T445" i="51" s="1"/>
  <c r="L1003" i="51"/>
  <c r="N1003" i="51" s="1"/>
  <c r="M1003" i="51"/>
  <c r="P739" i="51"/>
  <c r="O739" i="51"/>
  <c r="M737" i="51"/>
  <c r="O1000" i="51"/>
  <c r="N990" i="51"/>
  <c r="P990" i="51" s="1"/>
  <c r="O990" i="51"/>
  <c r="N1036" i="51"/>
  <c r="V626" i="51"/>
  <c r="N441" i="51"/>
  <c r="P441" i="51" s="1"/>
  <c r="P831" i="51"/>
  <c r="N830" i="51"/>
  <c r="I973" i="51"/>
  <c r="J973" i="51" s="1"/>
  <c r="L973" i="51" s="1"/>
  <c r="J974" i="51"/>
  <c r="L974" i="51" s="1"/>
  <c r="N1045" i="51"/>
  <c r="R754" i="51"/>
  <c r="R747" i="51" s="1"/>
  <c r="S635" i="51"/>
  <c r="P129" i="51"/>
  <c r="O129" i="51"/>
  <c r="I754" i="51"/>
  <c r="I747" i="51" s="1"/>
  <c r="Z971" i="51"/>
  <c r="N606" i="51"/>
  <c r="L605" i="51"/>
  <c r="O452" i="51"/>
  <c r="Q452" i="51" s="1"/>
  <c r="O145" i="51"/>
  <c r="O144" i="51" s="1"/>
  <c r="O143" i="51" s="1"/>
  <c r="O142" i="51" s="1"/>
  <c r="Q146" i="51"/>
  <c r="W761" i="51"/>
  <c r="S458" i="51"/>
  <c r="S457" i="51" s="1"/>
  <c r="S456" i="51" s="1"/>
  <c r="U459" i="51"/>
  <c r="S864" i="51"/>
  <c r="S861" i="51" s="1"/>
  <c r="S817" i="51" s="1"/>
  <c r="L1094" i="51"/>
  <c r="L820" i="51"/>
  <c r="L819" i="51" s="1"/>
  <c r="Q633" i="51"/>
  <c r="O631" i="51"/>
  <c r="O630" i="51" s="1"/>
  <c r="T554" i="51"/>
  <c r="V554" i="51" s="1"/>
  <c r="V729" i="51"/>
  <c r="T726" i="51"/>
  <c r="L147" i="51"/>
  <c r="P840" i="51"/>
  <c r="R840" i="51" s="1"/>
  <c r="X935" i="51"/>
  <c r="L980" i="51"/>
  <c r="O980" i="51" s="1"/>
  <c r="N762" i="51"/>
  <c r="P762" i="51" s="1"/>
  <c r="P760" i="51" s="1"/>
  <c r="P557" i="51"/>
  <c r="R557" i="51" s="1"/>
  <c r="M987" i="51"/>
  <c r="N703" i="51"/>
  <c r="N702" i="51" s="1"/>
  <c r="W333" i="51"/>
  <c r="M988" i="51"/>
  <c r="O988" i="51" s="1"/>
  <c r="V806" i="51"/>
  <c r="T806" i="51"/>
  <c r="U676" i="51"/>
  <c r="V676" i="51" s="1"/>
  <c r="W676" i="51" s="1"/>
  <c r="Q588" i="51"/>
  <c r="O587" i="51"/>
  <c r="O140" i="51"/>
  <c r="O139" i="51" s="1"/>
  <c r="O131" i="51" s="1"/>
  <c r="Q141" i="51"/>
  <c r="P710" i="51"/>
  <c r="Q703" i="51"/>
  <c r="Q702" i="51" s="1"/>
  <c r="N318" i="51"/>
  <c r="N317" i="51" s="1"/>
  <c r="P319" i="51"/>
  <c r="U620" i="51"/>
  <c r="W620" i="51" s="1"/>
  <c r="V967" i="51"/>
  <c r="W967" i="51" s="1"/>
  <c r="Y967" i="51" s="1"/>
  <c r="T337" i="51"/>
  <c r="V337" i="51" s="1"/>
  <c r="Q592" i="51"/>
  <c r="S592" i="51" s="1"/>
  <c r="Q147" i="51"/>
  <c r="N1105" i="51"/>
  <c r="M441" i="51"/>
  <c r="O751" i="51"/>
  <c r="O661" i="51"/>
  <c r="O612" i="51" s="1"/>
  <c r="M661" i="51"/>
  <c r="M612" i="51" s="1"/>
  <c r="L1125" i="51"/>
  <c r="M1121" i="51"/>
  <c r="O1121" i="51" s="1"/>
  <c r="L1115" i="51"/>
  <c r="M1109" i="51"/>
  <c r="L1102" i="51"/>
  <c r="M1091" i="51"/>
  <c r="L1091" i="51"/>
  <c r="N1091" i="51" s="1"/>
  <c r="M1081" i="51"/>
  <c r="O1081" i="51" s="1"/>
  <c r="M1002" i="51"/>
  <c r="L995" i="51"/>
  <c r="N995" i="51" s="1"/>
  <c r="M995" i="51"/>
  <c r="N821" i="51"/>
  <c r="N820" i="51" s="1"/>
  <c r="N819" i="51" s="1"/>
  <c r="U780" i="51"/>
  <c r="V780" i="51" s="1"/>
  <c r="R455" i="51"/>
  <c r="T455" i="51" s="1"/>
  <c r="N1038" i="51"/>
  <c r="W332" i="51"/>
  <c r="N1039" i="51"/>
  <c r="P1039" i="51" s="1"/>
  <c r="O1039" i="51"/>
  <c r="W334" i="51"/>
  <c r="N982" i="51"/>
  <c r="V529" i="51"/>
  <c r="W529" i="51" s="1"/>
  <c r="X556" i="51"/>
  <c r="S760" i="51"/>
  <c r="U762" i="51"/>
  <c r="U760" i="51" s="1"/>
  <c r="S411" i="51"/>
  <c r="Q409" i="51"/>
  <c r="Q408" i="51" s="1"/>
  <c r="T304" i="51"/>
  <c r="P535" i="51"/>
  <c r="P534" i="51" s="1"/>
  <c r="R536" i="51"/>
  <c r="P769" i="51"/>
  <c r="P767" i="51" s="1"/>
  <c r="N1088" i="51"/>
  <c r="N1061" i="51"/>
  <c r="V638" i="51"/>
  <c r="X638" i="51" s="1"/>
  <c r="N1062" i="51"/>
  <c r="H147" i="51"/>
  <c r="M10" i="51"/>
  <c r="P587" i="51"/>
  <c r="O323" i="51"/>
  <c r="O320" i="51" s="1"/>
  <c r="T674" i="51"/>
  <c r="U674" i="51" s="1"/>
  <c r="V674" i="51" s="1"/>
  <c r="O406" i="51"/>
  <c r="N1074" i="51"/>
  <c r="M1074" i="51"/>
  <c r="S553" i="51"/>
  <c r="V412" i="51"/>
  <c r="X412" i="51" s="1"/>
  <c r="P634" i="51"/>
  <c r="N631" i="51"/>
  <c r="N630" i="51" s="1"/>
  <c r="O535" i="51"/>
  <c r="O534" i="51" s="1"/>
  <c r="Q536" i="51"/>
  <c r="N1123" i="51"/>
  <c r="Y14" i="51"/>
  <c r="Y13" i="51" s="1"/>
  <c r="Y12" i="51" s="1"/>
  <c r="Y11" i="51" s="1"/>
  <c r="U13" i="51"/>
  <c r="U12" i="51" s="1"/>
  <c r="U11" i="51" s="1"/>
  <c r="T615" i="51"/>
  <c r="V615" i="51" s="1"/>
  <c r="L975" i="51"/>
  <c r="M975" i="51"/>
  <c r="T865" i="51"/>
  <c r="U865" i="51" s="1"/>
  <c r="Q771" i="51"/>
  <c r="S772" i="51"/>
  <c r="N1083" i="51"/>
  <c r="Q836" i="51"/>
  <c r="S836" i="51" s="1"/>
  <c r="M1060" i="51"/>
  <c r="L1060" i="51"/>
  <c r="O839" i="51"/>
  <c r="O834" i="51" s="1"/>
  <c r="Q840" i="51"/>
  <c r="S840" i="51" s="1"/>
  <c r="O837" i="51"/>
  <c r="Q837" i="51" s="1"/>
  <c r="M835" i="51"/>
  <c r="L755" i="51"/>
  <c r="N757" i="51"/>
  <c r="T621" i="51"/>
  <c r="S616" i="51"/>
  <c r="U616" i="51" s="1"/>
  <c r="Z583" i="51"/>
  <c r="AB583" i="51" s="1"/>
  <c r="S439" i="51"/>
  <c r="U439" i="51" s="1"/>
  <c r="N1035" i="51"/>
  <c r="X126" i="51"/>
  <c r="X125" i="51" s="1"/>
  <c r="X124" i="51" s="1"/>
  <c r="Z127" i="51"/>
  <c r="U305" i="51"/>
  <c r="U304" i="51" s="1"/>
  <c r="T187" i="51"/>
  <c r="T186" i="51" s="1"/>
  <c r="L140" i="51"/>
  <c r="L139" i="51" s="1"/>
  <c r="N141" i="51"/>
  <c r="N1023" i="51"/>
  <c r="O532" i="51"/>
  <c r="Q533" i="51"/>
  <c r="L451" i="51"/>
  <c r="N451" i="51" s="1"/>
  <c r="N769" i="51"/>
  <c r="N767" i="51" s="1"/>
  <c r="R770" i="51"/>
  <c r="T770" i="51" s="1"/>
  <c r="N1111" i="51"/>
  <c r="L1134" i="51"/>
  <c r="N1098" i="51"/>
  <c r="P1098" i="51" s="1"/>
  <c r="O1098" i="51"/>
  <c r="M1087" i="51"/>
  <c r="O1087" i="51" s="1"/>
  <c r="N1002" i="51"/>
  <c r="M998" i="51"/>
  <c r="L984" i="51"/>
  <c r="N984" i="51" s="1"/>
  <c r="M984" i="51"/>
  <c r="N979" i="51"/>
  <c r="U777" i="51"/>
  <c r="N637" i="51"/>
  <c r="N635" i="51" s="1"/>
  <c r="L635" i="51"/>
  <c r="T622" i="51"/>
  <c r="V622" i="51" s="1"/>
  <c r="N1077" i="51"/>
  <c r="V452" i="51"/>
  <c r="X452" i="51" s="1"/>
  <c r="U636" i="51"/>
  <c r="Q635" i="51"/>
  <c r="W584" i="51"/>
  <c r="W576" i="51" s="1"/>
  <c r="W549" i="51" s="1"/>
  <c r="W548" i="51" s="1"/>
  <c r="W547" i="51" s="1"/>
  <c r="U310" i="51"/>
  <c r="T273" i="51"/>
  <c r="Q438" i="51"/>
  <c r="Q437" i="51" s="1"/>
  <c r="Z40" i="51"/>
  <c r="Z37" i="51" s="1"/>
  <c r="N331" i="51"/>
  <c r="N330" i="51" s="1"/>
  <c r="V688" i="51"/>
  <c r="X792" i="51"/>
  <c r="X783" i="51" s="1"/>
  <c r="Z793" i="51"/>
  <c r="T537" i="51"/>
  <c r="V538" i="51"/>
  <c r="N438" i="51"/>
  <c r="N437" i="51" s="1"/>
  <c r="P440" i="51"/>
  <c r="R440" i="51" s="1"/>
  <c r="Q335" i="51"/>
  <c r="S335" i="51" s="1"/>
  <c r="O331" i="51"/>
  <c r="O330" i="51" s="1"/>
  <c r="V742" i="51"/>
  <c r="U585" i="51"/>
  <c r="V585" i="51" s="1"/>
  <c r="O450" i="51"/>
  <c r="Q450" i="51" s="1"/>
  <c r="O318" i="51"/>
  <c r="O317" i="51" s="1"/>
  <c r="S319" i="51"/>
  <c r="N562" i="51"/>
  <c r="P562" i="51" s="1"/>
  <c r="L561" i="51"/>
  <c r="L453" i="51"/>
  <c r="M449" i="51"/>
  <c r="O449" i="51" s="1"/>
  <c r="S622" i="51"/>
  <c r="U622" i="51" s="1"/>
  <c r="O614" i="51"/>
  <c r="O613" i="51" s="1"/>
  <c r="Q618" i="51"/>
  <c r="S618" i="51" s="1"/>
  <c r="R413" i="51"/>
  <c r="N1085" i="51"/>
  <c r="N1049" i="51"/>
  <c r="N628" i="51"/>
  <c r="S509" i="51"/>
  <c r="W417" i="51"/>
  <c r="V618" i="51"/>
  <c r="X618" i="51" s="1"/>
  <c r="N325" i="51"/>
  <c r="L323" i="51"/>
  <c r="R761" i="51"/>
  <c r="T761" i="51" s="1"/>
  <c r="X335" i="51"/>
  <c r="S717" i="51"/>
  <c r="N988" i="51"/>
  <c r="U299" i="51"/>
  <c r="V299" i="51" s="1"/>
  <c r="N837" i="51"/>
  <c r="P837" i="51" s="1"/>
  <c r="O1021" i="51"/>
  <c r="L558" i="51"/>
  <c r="N558" i="51" s="1"/>
  <c r="U454" i="51"/>
  <c r="W454" i="51" s="1"/>
  <c r="L442" i="51"/>
  <c r="N442" i="51" s="1"/>
  <c r="R439" i="51"/>
  <c r="R333" i="51"/>
  <c r="T333" i="51" s="1"/>
  <c r="N642" i="51"/>
  <c r="L640" i="51"/>
  <c r="L639" i="51" s="1"/>
  <c r="L551" i="51"/>
  <c r="L550" i="51" s="1"/>
  <c r="N552" i="51"/>
  <c r="P552" i="51" s="1"/>
  <c r="O445" i="51"/>
  <c r="Q445" i="51" s="1"/>
  <c r="N316" i="51"/>
  <c r="L315" i="51"/>
  <c r="L314" i="51" s="1"/>
  <c r="S559" i="51"/>
  <c r="U559" i="51" s="1"/>
  <c r="O551" i="51"/>
  <c r="O550" i="51" s="1"/>
  <c r="J124" i="51"/>
  <c r="Q756" i="51"/>
  <c r="O755" i="51"/>
  <c r="R620" i="51"/>
  <c r="T620" i="51" s="1"/>
  <c r="N616" i="51"/>
  <c r="P616" i="51" s="1"/>
  <c r="L614" i="51"/>
  <c r="L613" i="51" s="1"/>
  <c r="Q323" i="51"/>
  <c r="S324" i="51"/>
  <c r="T756" i="51"/>
  <c r="N1127" i="51"/>
  <c r="M560" i="51"/>
  <c r="O558" i="51"/>
  <c r="Q558" i="51" s="1"/>
  <c r="T14" i="51"/>
  <c r="P13" i="51"/>
  <c r="P12" i="51" s="1"/>
  <c r="P11" i="51" s="1"/>
  <c r="N564" i="51"/>
  <c r="N563" i="51" s="1"/>
  <c r="P565" i="51"/>
  <c r="V446" i="51"/>
  <c r="X446" i="51" s="1"/>
  <c r="P332" i="51"/>
  <c r="N409" i="51"/>
  <c r="N408" i="51" s="1"/>
  <c r="R410" i="51"/>
  <c r="T410" i="51" s="1"/>
  <c r="X636" i="51"/>
  <c r="P458" i="51"/>
  <c r="P457" i="51" s="1"/>
  <c r="P456" i="51" s="1"/>
  <c r="R461" i="51"/>
  <c r="N1092" i="51"/>
  <c r="N1020" i="51"/>
  <c r="V356" i="51"/>
  <c r="W356" i="51" s="1"/>
  <c r="R334" i="51"/>
  <c r="T334" i="51" s="1"/>
  <c r="Q551" i="51"/>
  <c r="Q550" i="51" s="1"/>
  <c r="P444" i="51"/>
  <c r="S569" i="51"/>
  <c r="Q566" i="51"/>
  <c r="Q563" i="51" s="1"/>
  <c r="X306" i="51"/>
  <c r="S829" i="51"/>
  <c r="Q828" i="51"/>
  <c r="V675" i="51"/>
  <c r="W675" i="51" s="1"/>
  <c r="S555" i="51"/>
  <c r="U555" i="51" s="1"/>
  <c r="S451" i="51"/>
  <c r="S646" i="51"/>
  <c r="Q640" i="51"/>
  <c r="Q639" i="51" s="1"/>
  <c r="Q545" i="51"/>
  <c r="Q531" i="51" s="1"/>
  <c r="Q526" i="51" s="1"/>
  <c r="Q498" i="51" s="1"/>
  <c r="Q405" i="51" s="1"/>
  <c r="S546" i="51"/>
  <c r="S545" i="51" s="1"/>
  <c r="S531" i="51" s="1"/>
  <c r="S526" i="51" s="1"/>
  <c r="S498" i="51" s="1"/>
  <c r="M442" i="51"/>
  <c r="O442" i="51" s="1"/>
  <c r="Q420" i="51"/>
  <c r="O416" i="51"/>
  <c r="O415" i="51" s="1"/>
  <c r="O414" i="51" s="1"/>
  <c r="Q318" i="51"/>
  <c r="Q317" i="51" s="1"/>
  <c r="T310" i="51"/>
  <c r="V311" i="51"/>
  <c r="R526" i="51"/>
  <c r="R498" i="51" s="1"/>
  <c r="M453" i="51"/>
  <c r="O453" i="51" s="1"/>
  <c r="O108" i="51"/>
  <c r="P108" i="51"/>
  <c r="R108" i="51" s="1"/>
  <c r="T641" i="51"/>
  <c r="L449" i="51"/>
  <c r="N449" i="51" s="1"/>
  <c r="R592" i="51"/>
  <c r="T592" i="51" s="1"/>
  <c r="P411" i="51"/>
  <c r="L409" i="51"/>
  <c r="L408" i="51" s="1"/>
  <c r="L560" i="51"/>
  <c r="R507" i="51"/>
  <c r="P506" i="51"/>
  <c r="R506" i="51" s="1"/>
  <c r="S455" i="51"/>
  <c r="O438" i="51"/>
  <c r="O437" i="51" s="1"/>
  <c r="N136" i="51"/>
  <c r="T420" i="51"/>
  <c r="V450" i="51"/>
  <c r="X450" i="51" s="1"/>
  <c r="U564" i="51"/>
  <c r="W565" i="51"/>
  <c r="U626" i="51"/>
  <c r="X588" i="51"/>
  <c r="V701" i="51"/>
  <c r="V696" i="51" s="1"/>
  <c r="E77" i="15"/>
  <c r="Z17" i="51"/>
  <c r="Z16" i="51" s="1"/>
  <c r="V135" i="51"/>
  <c r="O98" i="51"/>
  <c r="P98" i="51"/>
  <c r="M97" i="51"/>
  <c r="U135" i="51"/>
  <c r="S136" i="51"/>
  <c r="W910" i="51"/>
  <c r="X910" i="51" s="1"/>
  <c r="V911" i="51"/>
  <c r="W911" i="51" s="1"/>
  <c r="V912" i="51"/>
  <c r="W912" i="51" s="1"/>
  <c r="U909" i="51"/>
  <c r="V909" i="51" s="1"/>
  <c r="U913" i="51"/>
  <c r="X907" i="51"/>
  <c r="X903" i="51" s="1"/>
  <c r="W908" i="51"/>
  <c r="O916" i="51"/>
  <c r="Q916" i="51" s="1"/>
  <c r="F11" i="52"/>
  <c r="F10" i="52"/>
  <c r="F9" i="52"/>
  <c r="P1032" i="51" l="1"/>
  <c r="P1092" i="51"/>
  <c r="Z818" i="51"/>
  <c r="D16" i="15"/>
  <c r="AB887" i="51"/>
  <c r="AB507" i="51"/>
  <c r="D25" i="15" s="1"/>
  <c r="Z507" i="51"/>
  <c r="Z506" i="51" s="1"/>
  <c r="Q1016" i="51"/>
  <c r="R1016" i="51" s="1"/>
  <c r="S1016" i="51" s="1"/>
  <c r="T1016" i="51" s="1"/>
  <c r="AB186" i="51"/>
  <c r="AB818" i="51"/>
  <c r="AB44" i="51"/>
  <c r="AB43" i="51" s="1"/>
  <c r="D49" i="15" s="1"/>
  <c r="Z44" i="51"/>
  <c r="Z43" i="51" s="1"/>
  <c r="AB15" i="51"/>
  <c r="D28" i="15"/>
  <c r="Z638" i="51"/>
  <c r="AB638" i="51" s="1"/>
  <c r="Y761" i="51"/>
  <c r="AA761" i="51" s="1"/>
  <c r="Z617" i="51"/>
  <c r="AB617" i="51" s="1"/>
  <c r="Y617" i="51"/>
  <c r="AA617" i="51" s="1"/>
  <c r="Y412" i="51"/>
  <c r="AA412" i="51" s="1"/>
  <c r="Y444" i="51"/>
  <c r="AA444" i="51" s="1"/>
  <c r="Z504" i="51"/>
  <c r="Z503" i="51" s="1"/>
  <c r="Z502" i="51" s="1"/>
  <c r="AB505" i="51"/>
  <c r="AB504" i="51" s="1"/>
  <c r="AB503" i="51" s="1"/>
  <c r="W626" i="51"/>
  <c r="Y626" i="51" s="1"/>
  <c r="AA626" i="51" s="1"/>
  <c r="Z335" i="51"/>
  <c r="AB335" i="51" s="1"/>
  <c r="Z452" i="51"/>
  <c r="AB452" i="51" s="1"/>
  <c r="Y332" i="51"/>
  <c r="AA332" i="51" s="1"/>
  <c r="Y333" i="51"/>
  <c r="AA333" i="51" s="1"/>
  <c r="W627" i="51"/>
  <c r="Y627" i="51" s="1"/>
  <c r="AA627" i="51" s="1"/>
  <c r="W13" i="51"/>
  <c r="W12" i="51" s="1"/>
  <c r="W11" i="51" s="1"/>
  <c r="AA14" i="51"/>
  <c r="AA13" i="51" s="1"/>
  <c r="AA12" i="51" s="1"/>
  <c r="AA11" i="51" s="1"/>
  <c r="X627" i="51"/>
  <c r="Z627" i="51" s="1"/>
  <c r="AB627" i="51" s="1"/>
  <c r="Y637" i="51"/>
  <c r="AA637" i="51" s="1"/>
  <c r="Y410" i="51"/>
  <c r="AA410" i="51" s="1"/>
  <c r="Y621" i="51"/>
  <c r="AA621" i="51" s="1"/>
  <c r="Z792" i="51"/>
  <c r="Z783" i="51" s="1"/>
  <c r="AB793" i="51"/>
  <c r="AB792" i="51" s="1"/>
  <c r="AB783" i="51" s="1"/>
  <c r="Y334" i="51"/>
  <c r="AA334" i="51" s="1"/>
  <c r="X629" i="51"/>
  <c r="Z629" i="51" s="1"/>
  <c r="AB629" i="51" s="1"/>
  <c r="Y443" i="51"/>
  <c r="AA443" i="51" s="1"/>
  <c r="Z126" i="51"/>
  <c r="Z125" i="51" s="1"/>
  <c r="Z124" i="51" s="1"/>
  <c r="AB127" i="51"/>
  <c r="AB126" i="51" s="1"/>
  <c r="AB125" i="51" s="1"/>
  <c r="Z556" i="51"/>
  <c r="AB556" i="51" s="1"/>
  <c r="X626" i="51"/>
  <c r="Z626" i="51" s="1"/>
  <c r="AB626" i="51" s="1"/>
  <c r="Y337" i="51"/>
  <c r="AA337" i="51" s="1"/>
  <c r="Y413" i="51"/>
  <c r="AA413" i="51" s="1"/>
  <c r="Z958" i="51"/>
  <c r="AA958" i="51" s="1"/>
  <c r="AB958" i="51" s="1"/>
  <c r="Z939" i="51"/>
  <c r="Z938" i="51" s="1"/>
  <c r="AB940" i="51"/>
  <c r="AB939" i="51" s="1"/>
  <c r="AB938" i="51" s="1"/>
  <c r="Y823" i="51"/>
  <c r="AA824" i="51"/>
  <c r="AA823" i="51" s="1"/>
  <c r="Y768" i="51"/>
  <c r="AA768" i="51" s="1"/>
  <c r="AB905" i="51"/>
  <c r="D43" i="15"/>
  <c r="N1073" i="51"/>
  <c r="P1073" i="51" s="1"/>
  <c r="N1099" i="51"/>
  <c r="Q1099" i="51" s="1"/>
  <c r="O1106" i="51"/>
  <c r="Q1106" i="51" s="1"/>
  <c r="R1106" i="51" s="1"/>
  <c r="S1106" i="51" s="1"/>
  <c r="W770" i="51"/>
  <c r="S769" i="51"/>
  <c r="S767" i="51" s="1"/>
  <c r="T753" i="51"/>
  <c r="V753" i="51" s="1"/>
  <c r="V752" i="51" s="1"/>
  <c r="X504" i="51"/>
  <c r="X503" i="51" s="1"/>
  <c r="X502" i="51" s="1"/>
  <c r="P1085" i="51"/>
  <c r="O1069" i="51"/>
  <c r="Q1069" i="51" s="1"/>
  <c r="R1069" i="51" s="1"/>
  <c r="S1069" i="51" s="1"/>
  <c r="P1052" i="51"/>
  <c r="R1052" i="51" s="1"/>
  <c r="S1052" i="51" s="1"/>
  <c r="T1052" i="51" s="1"/>
  <c r="P764" i="51"/>
  <c r="R764" i="51" s="1"/>
  <c r="R763" i="51" s="1"/>
  <c r="N1066" i="51"/>
  <c r="P1066" i="51" s="1"/>
  <c r="S831" i="51"/>
  <c r="U831" i="51" s="1"/>
  <c r="N1103" i="51"/>
  <c r="Q1103" i="51" s="1"/>
  <c r="N1047" i="51"/>
  <c r="P1047" i="51" s="1"/>
  <c r="Q753" i="51"/>
  <c r="S753" i="51" s="1"/>
  <c r="S752" i="51" s="1"/>
  <c r="O1048" i="51"/>
  <c r="Q1048" i="51" s="1"/>
  <c r="R1048" i="51" s="1"/>
  <c r="P1035" i="51"/>
  <c r="Q763" i="51"/>
  <c r="Q759" i="51" s="1"/>
  <c r="N751" i="51"/>
  <c r="P751" i="51" s="1"/>
  <c r="P750" i="51" s="1"/>
  <c r="P749" i="51" s="1"/>
  <c r="P748" i="51" s="1"/>
  <c r="P1077" i="51"/>
  <c r="P1123" i="51"/>
  <c r="X863" i="51"/>
  <c r="Z863" i="51" s="1"/>
  <c r="P1036" i="51"/>
  <c r="P1058" i="51"/>
  <c r="R1058" i="51" s="1"/>
  <c r="S1058" i="51" s="1"/>
  <c r="P1110" i="51"/>
  <c r="R1110" i="51" s="1"/>
  <c r="N1095" i="51"/>
  <c r="P1095" i="51" s="1"/>
  <c r="H599" i="51"/>
  <c r="V504" i="51"/>
  <c r="V503" i="51" s="1"/>
  <c r="V502" i="51" s="1"/>
  <c r="N1117" i="51"/>
  <c r="P1117" i="51" s="1"/>
  <c r="P1025" i="51"/>
  <c r="R1025" i="51" s="1"/>
  <c r="S1025" i="51" s="1"/>
  <c r="T1025" i="51" s="1"/>
  <c r="U1025" i="51" s="1"/>
  <c r="O1063" i="51"/>
  <c r="Q1063" i="51" s="1"/>
  <c r="N599" i="51"/>
  <c r="N981" i="51"/>
  <c r="P981" i="51" s="1"/>
  <c r="Q1000" i="51"/>
  <c r="R1000" i="51" s="1"/>
  <c r="Q1122" i="51"/>
  <c r="N1086" i="51"/>
  <c r="P1086" i="51" s="1"/>
  <c r="O1132" i="51"/>
  <c r="Q1132" i="51" s="1"/>
  <c r="R1132" i="51" s="1"/>
  <c r="S1132" i="51" s="1"/>
  <c r="T1132" i="51" s="1"/>
  <c r="U1132" i="51" s="1"/>
  <c r="O1097" i="51"/>
  <c r="Q1097" i="51" s="1"/>
  <c r="R1097" i="51" s="1"/>
  <c r="S1097" i="51" s="1"/>
  <c r="T1097" i="51" s="1"/>
  <c r="P1088" i="51"/>
  <c r="P987" i="51"/>
  <c r="U764" i="51"/>
  <c r="U763" i="51" s="1"/>
  <c r="U759" i="51" s="1"/>
  <c r="P1133" i="51"/>
  <c r="R1133" i="51" s="1"/>
  <c r="S1133" i="51" s="1"/>
  <c r="P1007" i="51"/>
  <c r="R1007" i="51" s="1"/>
  <c r="S1007" i="51" s="1"/>
  <c r="N130" i="51"/>
  <c r="P1107" i="51"/>
  <c r="R1107" i="51" s="1"/>
  <c r="S1107" i="51" s="1"/>
  <c r="O1093" i="51"/>
  <c r="Q1093" i="51" s="1"/>
  <c r="N1029" i="51"/>
  <c r="P1029" i="51" s="1"/>
  <c r="O1037" i="51"/>
  <c r="Q1037" i="51" s="1"/>
  <c r="R1037" i="51" s="1"/>
  <c r="P1083" i="51"/>
  <c r="N1059" i="51"/>
  <c r="P1059" i="51" s="1"/>
  <c r="R567" i="51"/>
  <c r="R566" i="51" s="1"/>
  <c r="P1012" i="51"/>
  <c r="R1012" i="51" s="1"/>
  <c r="S1012" i="51" s="1"/>
  <c r="P1017" i="51"/>
  <c r="R1017" i="51" s="1"/>
  <c r="S1017" i="51" s="1"/>
  <c r="T1017" i="51" s="1"/>
  <c r="O1042" i="51"/>
  <c r="Q1042" i="51" s="1"/>
  <c r="R1042" i="51" s="1"/>
  <c r="S1042" i="51" s="1"/>
  <c r="T1042" i="51" s="1"/>
  <c r="M752" i="51"/>
  <c r="M749" i="51" s="1"/>
  <c r="M748" i="51" s="1"/>
  <c r="Q986" i="51"/>
  <c r="R986" i="51" s="1"/>
  <c r="S986" i="51" s="1"/>
  <c r="M130" i="51"/>
  <c r="P1041" i="51"/>
  <c r="R1041" i="51" s="1"/>
  <c r="S1041" i="51" s="1"/>
  <c r="T1041" i="51" s="1"/>
  <c r="U1041" i="51" s="1"/>
  <c r="Q999" i="51"/>
  <c r="R999" i="51" s="1"/>
  <c r="S999" i="51" s="1"/>
  <c r="Q1010" i="51"/>
  <c r="R1010" i="51" s="1"/>
  <c r="S765" i="51"/>
  <c r="Q1100" i="51"/>
  <c r="P1033" i="51"/>
  <c r="R1033" i="51" s="1"/>
  <c r="S1033" i="51" s="1"/>
  <c r="P1084" i="51"/>
  <c r="R1084" i="51" s="1"/>
  <c r="S1084" i="51" s="1"/>
  <c r="P1105" i="51"/>
  <c r="O1094" i="51"/>
  <c r="N997" i="51"/>
  <c r="P997" i="51" s="1"/>
  <c r="O1053" i="51"/>
  <c r="O1115" i="51"/>
  <c r="W766" i="51"/>
  <c r="Q1006" i="51"/>
  <c r="R1006" i="51" s="1"/>
  <c r="S1006" i="51" s="1"/>
  <c r="T1006" i="51" s="1"/>
  <c r="J817" i="51"/>
  <c r="O1050" i="51"/>
  <c r="Q1050" i="51" s="1"/>
  <c r="R1050" i="51" s="1"/>
  <c r="S1050" i="51" s="1"/>
  <c r="T1050" i="51" s="1"/>
  <c r="O1013" i="51"/>
  <c r="Q1013" i="51" s="1"/>
  <c r="R1013" i="51" s="1"/>
  <c r="S1013" i="51" s="1"/>
  <c r="T1013" i="51" s="1"/>
  <c r="O1028" i="51"/>
  <c r="Q1028" i="51" s="1"/>
  <c r="R1028" i="51" s="1"/>
  <c r="M682" i="51"/>
  <c r="M600" i="51" s="1"/>
  <c r="M599" i="51" s="1"/>
  <c r="H130" i="51"/>
  <c r="N1055" i="51"/>
  <c r="Q1055" i="51" s="1"/>
  <c r="N1051" i="51"/>
  <c r="P1051" i="51" s="1"/>
  <c r="Q130" i="51"/>
  <c r="Q1043" i="51"/>
  <c r="R1043" i="51" s="1"/>
  <c r="K130" i="51"/>
  <c r="R826" i="51"/>
  <c r="T826" i="51" s="1"/>
  <c r="P1020" i="51"/>
  <c r="N1065" i="51"/>
  <c r="P1065" i="51" s="1"/>
  <c r="P998" i="51"/>
  <c r="Q321" i="51"/>
  <c r="Q320" i="51" s="1"/>
  <c r="O1044" i="51"/>
  <c r="Q1044" i="51" s="1"/>
  <c r="L130" i="51"/>
  <c r="P983" i="51"/>
  <c r="R983" i="51" s="1"/>
  <c r="S983" i="51" s="1"/>
  <c r="P1130" i="51"/>
  <c r="P1078" i="51"/>
  <c r="R1078" i="51" s="1"/>
  <c r="S1078" i="51" s="1"/>
  <c r="Q1021" i="51"/>
  <c r="R1021" i="51" s="1"/>
  <c r="L320" i="51"/>
  <c r="K366" i="51"/>
  <c r="L366" i="51"/>
  <c r="M366" i="51"/>
  <c r="Q1024" i="51"/>
  <c r="R1024" i="51" s="1"/>
  <c r="S1024" i="51" s="1"/>
  <c r="P130" i="51"/>
  <c r="P366" i="51"/>
  <c r="U366" i="51"/>
  <c r="S366" i="51"/>
  <c r="W366" i="51"/>
  <c r="T363" i="51"/>
  <c r="N366" i="51"/>
  <c r="Q366" i="51"/>
  <c r="R363" i="51"/>
  <c r="V366" i="51"/>
  <c r="Z406" i="51"/>
  <c r="W606" i="51"/>
  <c r="W605" i="51" s="1"/>
  <c r="R1032" i="51"/>
  <c r="S1032" i="51" s="1"/>
  <c r="T1032" i="51" s="1"/>
  <c r="O1026" i="51"/>
  <c r="Q1026" i="51" s="1"/>
  <c r="R1026" i="51" s="1"/>
  <c r="S1026" i="51" s="1"/>
  <c r="Q822" i="51"/>
  <c r="Q1128" i="51"/>
  <c r="Q1040" i="51"/>
  <c r="S405" i="51"/>
  <c r="P1049" i="51"/>
  <c r="O977" i="51"/>
  <c r="Q977" i="51" s="1"/>
  <c r="N991" i="51"/>
  <c r="Q991" i="51" s="1"/>
  <c r="P765" i="51"/>
  <c r="L835" i="51"/>
  <c r="P1046" i="51"/>
  <c r="P989" i="51"/>
  <c r="Z647" i="51"/>
  <c r="U860" i="51"/>
  <c r="U858" i="51" s="1"/>
  <c r="U857" i="51" s="1"/>
  <c r="Q1089" i="51"/>
  <c r="Q1046" i="51"/>
  <c r="R917" i="51"/>
  <c r="S917" i="51" s="1"/>
  <c r="N974" i="51"/>
  <c r="W782" i="51"/>
  <c r="X782" i="51" s="1"/>
  <c r="O1131" i="51"/>
  <c r="Q1131" i="51" s="1"/>
  <c r="P1089" i="51"/>
  <c r="P1128" i="51"/>
  <c r="S915" i="51"/>
  <c r="T915" i="51" s="1"/>
  <c r="Q985" i="51"/>
  <c r="R985" i="51" s="1"/>
  <c r="S985" i="51" s="1"/>
  <c r="Q1118" i="51"/>
  <c r="R1118" i="51" s="1"/>
  <c r="V947" i="51"/>
  <c r="P1108" i="51"/>
  <c r="Q1056" i="51"/>
  <c r="R1056" i="51" s="1"/>
  <c r="P1082" i="51"/>
  <c r="R1082" i="51" s="1"/>
  <c r="S1082" i="51" s="1"/>
  <c r="T1082" i="51" s="1"/>
  <c r="N1053" i="51"/>
  <c r="P1053" i="51" s="1"/>
  <c r="N827" i="51"/>
  <c r="O1070" i="51"/>
  <c r="Q1070" i="51" s="1"/>
  <c r="R1070" i="51" s="1"/>
  <c r="S1070" i="51" s="1"/>
  <c r="Q1076" i="51"/>
  <c r="K599" i="51"/>
  <c r="Q994" i="51"/>
  <c r="P1045" i="51"/>
  <c r="P1122" i="51"/>
  <c r="P979" i="51"/>
  <c r="Q1081" i="51"/>
  <c r="U635" i="51"/>
  <c r="P1081" i="51"/>
  <c r="Y638" i="51"/>
  <c r="AA638" i="51" s="1"/>
  <c r="P994" i="51"/>
  <c r="Q1071" i="51"/>
  <c r="L599" i="51"/>
  <c r="P1022" i="51"/>
  <c r="I599" i="51"/>
  <c r="R555" i="51"/>
  <c r="T555" i="51" s="1"/>
  <c r="V559" i="51"/>
  <c r="X559" i="51" s="1"/>
  <c r="O147" i="51"/>
  <c r="O130" i="51" s="1"/>
  <c r="R454" i="51"/>
  <c r="T454" i="51" s="1"/>
  <c r="V454" i="51" s="1"/>
  <c r="T543" i="51"/>
  <c r="T531" i="51" s="1"/>
  <c r="T526" i="51" s="1"/>
  <c r="T498" i="51" s="1"/>
  <c r="T405" i="51" s="1"/>
  <c r="P1076" i="51"/>
  <c r="Q1001" i="51"/>
  <c r="J600" i="51"/>
  <c r="P836" i="51"/>
  <c r="R836" i="51" s="1"/>
  <c r="T836" i="51" s="1"/>
  <c r="O992" i="51"/>
  <c r="Q992" i="51" s="1"/>
  <c r="P992" i="51"/>
  <c r="O1102" i="51"/>
  <c r="P996" i="51"/>
  <c r="Q1119" i="51"/>
  <c r="P1001" i="51"/>
  <c r="X619" i="51"/>
  <c r="P1004" i="51"/>
  <c r="R1004" i="51" s="1"/>
  <c r="S1004" i="51" s="1"/>
  <c r="P689" i="51"/>
  <c r="P688" i="51" s="1"/>
  <c r="N688" i="51"/>
  <c r="O1018" i="51"/>
  <c r="Q1018" i="51" s="1"/>
  <c r="R1018" i="51" s="1"/>
  <c r="S1018" i="51" s="1"/>
  <c r="T1018" i="51" s="1"/>
  <c r="O1116" i="51"/>
  <c r="P1113" i="51"/>
  <c r="S138" i="51"/>
  <c r="S137" i="51" s="1"/>
  <c r="S134" i="51" s="1"/>
  <c r="S133" i="51" s="1"/>
  <c r="S132" i="51" s="1"/>
  <c r="V768" i="51"/>
  <c r="X768" i="51" s="1"/>
  <c r="P1034" i="51"/>
  <c r="P1015" i="51"/>
  <c r="O1057" i="51"/>
  <c r="Q1057" i="51" s="1"/>
  <c r="O1112" i="51"/>
  <c r="P1027" i="51"/>
  <c r="P1124" i="51"/>
  <c r="N976" i="51"/>
  <c r="P976" i="51" s="1"/>
  <c r="O976" i="51"/>
  <c r="P1040" i="51"/>
  <c r="W623" i="51"/>
  <c r="V443" i="51"/>
  <c r="X443" i="51" s="1"/>
  <c r="Y552" i="51"/>
  <c r="AA552" i="51" s="1"/>
  <c r="Z951" i="51"/>
  <c r="R358" i="51"/>
  <c r="S358" i="51" s="1"/>
  <c r="Q1121" i="51"/>
  <c r="O1120" i="51"/>
  <c r="Q1120" i="51" s="1"/>
  <c r="Q1005" i="51"/>
  <c r="U625" i="51"/>
  <c r="S624" i="51"/>
  <c r="M974" i="51"/>
  <c r="O974" i="51" s="1"/>
  <c r="P1121" i="51"/>
  <c r="Q1096" i="51"/>
  <c r="R1096" i="51" s="1"/>
  <c r="S1096" i="51" s="1"/>
  <c r="Q1113" i="51"/>
  <c r="N1116" i="51"/>
  <c r="P1116" i="51" s="1"/>
  <c r="P1090" i="51"/>
  <c r="R762" i="51"/>
  <c r="T762" i="51" s="1"/>
  <c r="T557" i="51"/>
  <c r="V557" i="51" s="1"/>
  <c r="X448" i="51"/>
  <c r="T887" i="51"/>
  <c r="T886" i="51" s="1"/>
  <c r="U303" i="51"/>
  <c r="O1124" i="51"/>
  <c r="Q1124" i="51" s="1"/>
  <c r="O1068" i="51"/>
  <c r="R914" i="51"/>
  <c r="S914" i="51" s="1"/>
  <c r="N1112" i="51"/>
  <c r="P1112" i="51" s="1"/>
  <c r="P438" i="51"/>
  <c r="P437" i="51" s="1"/>
  <c r="N1129" i="51"/>
  <c r="P1005" i="51"/>
  <c r="R817" i="51"/>
  <c r="P1119" i="51"/>
  <c r="S447" i="51"/>
  <c r="S825" i="51"/>
  <c r="S822" i="51" s="1"/>
  <c r="U826" i="51"/>
  <c r="R405" i="51"/>
  <c r="Q827" i="51"/>
  <c r="S147" i="51"/>
  <c r="S130" i="51" s="1"/>
  <c r="P1014" i="51"/>
  <c r="Q1027" i="51"/>
  <c r="O446" i="51"/>
  <c r="Q446" i="51" s="1"/>
  <c r="J147" i="51"/>
  <c r="J130" i="51" s="1"/>
  <c r="Q1130" i="51"/>
  <c r="Q1022" i="51"/>
  <c r="O1114" i="51"/>
  <c r="Q1114" i="51" s="1"/>
  <c r="P1114" i="51"/>
  <c r="P1100" i="51"/>
  <c r="J498" i="51"/>
  <c r="J405" i="51" s="1"/>
  <c r="P1087" i="51"/>
  <c r="N1104" i="51"/>
  <c r="O1104" i="51"/>
  <c r="P823" i="51"/>
  <c r="P822" i="51" s="1"/>
  <c r="R824" i="51"/>
  <c r="S604" i="51"/>
  <c r="Q603" i="51"/>
  <c r="Q602" i="51" s="1"/>
  <c r="P828" i="51"/>
  <c r="R829" i="51"/>
  <c r="P1030" i="51"/>
  <c r="O1030" i="51"/>
  <c r="Q1030" i="51" s="1"/>
  <c r="Q315" i="51"/>
  <c r="Q314" i="51" s="1"/>
  <c r="S316" i="51"/>
  <c r="P771" i="51"/>
  <c r="R772" i="51"/>
  <c r="P1064" i="51"/>
  <c r="S820" i="51"/>
  <c r="S819" i="51" s="1"/>
  <c r="U821" i="51"/>
  <c r="V869" i="51"/>
  <c r="X870" i="51"/>
  <c r="R13" i="51"/>
  <c r="R12" i="51" s="1"/>
  <c r="R11" i="51" s="1"/>
  <c r="V14" i="51"/>
  <c r="Q1031" i="51"/>
  <c r="R1031" i="51" s="1"/>
  <c r="S1031" i="51" s="1"/>
  <c r="T1031" i="51" s="1"/>
  <c r="I10" i="51"/>
  <c r="J10" i="51"/>
  <c r="R603" i="51"/>
  <c r="R602" i="51" s="1"/>
  <c r="Q1127" i="51"/>
  <c r="P839" i="51"/>
  <c r="P834" i="51" s="1"/>
  <c r="Q1023" i="51"/>
  <c r="O405" i="51"/>
  <c r="R553" i="51"/>
  <c r="T553" i="51" s="1"/>
  <c r="Q557" i="51"/>
  <c r="R322" i="51"/>
  <c r="P321" i="51"/>
  <c r="O1014" i="51"/>
  <c r="Q1014" i="51" s="1"/>
  <c r="O1064" i="51"/>
  <c r="Q1064" i="51" s="1"/>
  <c r="O1008" i="51"/>
  <c r="Q1008" i="51" s="1"/>
  <c r="P1008" i="51"/>
  <c r="N1068" i="51"/>
  <c r="O1019" i="51"/>
  <c r="Q1019" i="51" s="1"/>
  <c r="P1019" i="51"/>
  <c r="O1108" i="51"/>
  <c r="Q1108" i="51" s="1"/>
  <c r="P1093" i="51"/>
  <c r="Q989" i="51"/>
  <c r="Q996" i="51"/>
  <c r="Q1090" i="51"/>
  <c r="P1071" i="51"/>
  <c r="W615" i="51"/>
  <c r="T303" i="51"/>
  <c r="N980" i="51"/>
  <c r="P980" i="51" s="1"/>
  <c r="O1125" i="51"/>
  <c r="V779" i="51"/>
  <c r="V778" i="51" s="1"/>
  <c r="U778" i="51"/>
  <c r="U754" i="51" s="1"/>
  <c r="U747" i="51" s="1"/>
  <c r="P1063" i="51"/>
  <c r="O1067" i="51"/>
  <c r="N1067" i="51"/>
  <c r="P1067" i="51" s="1"/>
  <c r="U726" i="51"/>
  <c r="W736" i="51"/>
  <c r="O1009" i="51"/>
  <c r="Q1009" i="51" s="1"/>
  <c r="P1009" i="51"/>
  <c r="Q1072" i="51"/>
  <c r="P1072" i="51"/>
  <c r="O1054" i="51"/>
  <c r="Q1054" i="51" s="1"/>
  <c r="P1054" i="51"/>
  <c r="P993" i="51"/>
  <c r="Q993" i="51"/>
  <c r="T623" i="51"/>
  <c r="V623" i="51" s="1"/>
  <c r="W556" i="51"/>
  <c r="Q982" i="51"/>
  <c r="P603" i="51"/>
  <c r="P602" i="51" s="1"/>
  <c r="T604" i="51"/>
  <c r="T603" i="51" s="1"/>
  <c r="T602" i="51" s="1"/>
  <c r="N978" i="51"/>
  <c r="O978" i="51"/>
  <c r="O1126" i="51"/>
  <c r="N1126" i="51"/>
  <c r="O1080" i="51"/>
  <c r="Q1080" i="51" s="1"/>
  <c r="P1080" i="51"/>
  <c r="O1075" i="51"/>
  <c r="N1075" i="51"/>
  <c r="X900" i="51"/>
  <c r="Q1087" i="51"/>
  <c r="P1109" i="51"/>
  <c r="Q1015" i="51"/>
  <c r="R533" i="51"/>
  <c r="P532" i="51"/>
  <c r="P1011" i="51"/>
  <c r="N145" i="51"/>
  <c r="N144" i="51" s="1"/>
  <c r="N143" i="51" s="1"/>
  <c r="N142" i="51" s="1"/>
  <c r="P146" i="51"/>
  <c r="O1079" i="51"/>
  <c r="N1079" i="51"/>
  <c r="N1101" i="51"/>
  <c r="P1101" i="51" s="1"/>
  <c r="O1101" i="51"/>
  <c r="N624" i="51"/>
  <c r="P625" i="51"/>
  <c r="O1011" i="51"/>
  <c r="Q1011" i="51" s="1"/>
  <c r="X781" i="51"/>
  <c r="Y781" i="51" s="1"/>
  <c r="P1044" i="51"/>
  <c r="V777" i="51"/>
  <c r="P637" i="51"/>
  <c r="R637" i="51" s="1"/>
  <c r="T637" i="51" s="1"/>
  <c r="Q1062" i="51"/>
  <c r="W762" i="51"/>
  <c r="P1002" i="51"/>
  <c r="Q990" i="51"/>
  <c r="R990" i="51" s="1"/>
  <c r="S990" i="51" s="1"/>
  <c r="P1057" i="51"/>
  <c r="U887" i="51"/>
  <c r="P417" i="51"/>
  <c r="N416" i="51"/>
  <c r="N415" i="51" s="1"/>
  <c r="N414" i="51" s="1"/>
  <c r="N137" i="51"/>
  <c r="N134" i="51" s="1"/>
  <c r="N133" i="51" s="1"/>
  <c r="N132" i="51" s="1"/>
  <c r="P138" i="51"/>
  <c r="Q1020" i="51"/>
  <c r="P982" i="51"/>
  <c r="Q561" i="51"/>
  <c r="N447" i="51"/>
  <c r="Q1034" i="51"/>
  <c r="S562" i="51"/>
  <c r="R343" i="51"/>
  <c r="R338" i="51" s="1"/>
  <c r="R313" i="51" s="1"/>
  <c r="R147" i="51" s="1"/>
  <c r="T354" i="51"/>
  <c r="T343" i="51" s="1"/>
  <c r="T338" i="51" s="1"/>
  <c r="T313" i="51" s="1"/>
  <c r="V305" i="51"/>
  <c r="W305" i="51" s="1"/>
  <c r="X305" i="51" s="1"/>
  <c r="X304" i="51" s="1"/>
  <c r="R444" i="51"/>
  <c r="R438" i="51" s="1"/>
  <c r="R437" i="51" s="1"/>
  <c r="V336" i="51"/>
  <c r="X336" i="51" s="1"/>
  <c r="O499" i="51"/>
  <c r="N499" i="51"/>
  <c r="T769" i="51"/>
  <c r="T767" i="51" s="1"/>
  <c r="R839" i="51"/>
  <c r="R834" i="51" s="1"/>
  <c r="S452" i="51"/>
  <c r="U452" i="51" s="1"/>
  <c r="W452" i="51" s="1"/>
  <c r="S839" i="51"/>
  <c r="S834" i="51" s="1"/>
  <c r="Q631" i="51"/>
  <c r="Q630" i="51" s="1"/>
  <c r="S633" i="51"/>
  <c r="O1002" i="51"/>
  <c r="Q1002" i="51" s="1"/>
  <c r="N1125" i="51"/>
  <c r="Q145" i="51"/>
  <c r="Q144" i="51" s="1"/>
  <c r="Q143" i="51" s="1"/>
  <c r="Q142" i="51" s="1"/>
  <c r="S146" i="51"/>
  <c r="X615" i="51"/>
  <c r="Q835" i="51"/>
  <c r="U840" i="51"/>
  <c r="Q839" i="51"/>
  <c r="Q834" i="51" s="1"/>
  <c r="S771" i="51"/>
  <c r="U772" i="51"/>
  <c r="Q1038" i="51"/>
  <c r="P1099" i="51"/>
  <c r="X729" i="51"/>
  <c r="Z729" i="51" s="1"/>
  <c r="AB729" i="51" s="1"/>
  <c r="V726" i="51"/>
  <c r="P821" i="51"/>
  <c r="U864" i="51"/>
  <c r="U861" i="51" s="1"/>
  <c r="T765" i="51"/>
  <c r="O737" i="51"/>
  <c r="O682" i="51" s="1"/>
  <c r="O600" i="51" s="1"/>
  <c r="O599" i="51" s="1"/>
  <c r="Q739" i="51"/>
  <c r="R739" i="51" s="1"/>
  <c r="W619" i="51"/>
  <c r="P1127" i="51"/>
  <c r="Q1092" i="51"/>
  <c r="R1092" i="51" s="1"/>
  <c r="S1092" i="51" s="1"/>
  <c r="T1092" i="51" s="1"/>
  <c r="T840" i="51"/>
  <c r="V840" i="51" s="1"/>
  <c r="W780" i="51"/>
  <c r="O984" i="51"/>
  <c r="Q984" i="51" s="1"/>
  <c r="O1109" i="51"/>
  <c r="Q1109" i="51" s="1"/>
  <c r="Q1111" i="51"/>
  <c r="N1094" i="51"/>
  <c r="Q532" i="51"/>
  <c r="S533" i="51"/>
  <c r="P141" i="51"/>
  <c r="N140" i="51"/>
  <c r="N139" i="51" s="1"/>
  <c r="Q1035" i="51"/>
  <c r="W439" i="51"/>
  <c r="V621" i="51"/>
  <c r="P757" i="51"/>
  <c r="N755" i="51"/>
  <c r="S837" i="51"/>
  <c r="U837" i="51" s="1"/>
  <c r="O1060" i="51"/>
  <c r="N1060" i="51"/>
  <c r="Q1083" i="51"/>
  <c r="V865" i="51"/>
  <c r="T864" i="51"/>
  <c r="T861" i="51" s="1"/>
  <c r="T817" i="51" s="1"/>
  <c r="S536" i="51"/>
  <c r="Q535" i="51"/>
  <c r="Q534" i="51" s="1"/>
  <c r="R634" i="51"/>
  <c r="P631" i="51"/>
  <c r="P630" i="51" s="1"/>
  <c r="Z412" i="51"/>
  <c r="AB412" i="51" s="1"/>
  <c r="O835" i="51"/>
  <c r="Q1088" i="51"/>
  <c r="P1120" i="51"/>
  <c r="T747" i="51"/>
  <c r="O1091" i="51"/>
  <c r="Q1091" i="51" s="1"/>
  <c r="P1091" i="51"/>
  <c r="Q751" i="51"/>
  <c r="S751" i="51" s="1"/>
  <c r="O750" i="51"/>
  <c r="O749" i="51" s="1"/>
  <c r="O748" i="51" s="1"/>
  <c r="U592" i="51"/>
  <c r="W592" i="51" s="1"/>
  <c r="X948" i="51"/>
  <c r="P1062" i="51"/>
  <c r="N1115" i="51"/>
  <c r="W459" i="51"/>
  <c r="U458" i="51"/>
  <c r="U457" i="51" s="1"/>
  <c r="U456" i="51" s="1"/>
  <c r="S321" i="51"/>
  <c r="U322" i="51"/>
  <c r="R886" i="51"/>
  <c r="P830" i="51"/>
  <c r="R831" i="51"/>
  <c r="R441" i="51"/>
  <c r="T441" i="51" s="1"/>
  <c r="R765" i="51"/>
  <c r="V766" i="51"/>
  <c r="X766" i="51" s="1"/>
  <c r="Q1036" i="51"/>
  <c r="O998" i="51"/>
  <c r="Q998" i="51" s="1"/>
  <c r="V455" i="51"/>
  <c r="X337" i="51"/>
  <c r="S588" i="51"/>
  <c r="Q587" i="51"/>
  <c r="O1003" i="51"/>
  <c r="Q1003" i="51" s="1"/>
  <c r="P1003" i="51"/>
  <c r="L131" i="51"/>
  <c r="Z636" i="51"/>
  <c r="AB636" i="51" s="1"/>
  <c r="Q979" i="51"/>
  <c r="R769" i="51"/>
  <c r="R767" i="51" s="1"/>
  <c r="V770" i="51"/>
  <c r="N975" i="51"/>
  <c r="P975" i="51" s="1"/>
  <c r="O975" i="51"/>
  <c r="Q1039" i="51"/>
  <c r="R1039" i="51" s="1"/>
  <c r="S1039" i="51" s="1"/>
  <c r="Y620" i="51"/>
  <c r="AA620" i="51" s="1"/>
  <c r="S141" i="51"/>
  <c r="Q140" i="51"/>
  <c r="Q139" i="51" s="1"/>
  <c r="Q131" i="51" s="1"/>
  <c r="O128" i="51"/>
  <c r="Q128" i="51" s="1"/>
  <c r="R128" i="51" s="1"/>
  <c r="R124" i="51" s="1"/>
  <c r="Q129" i="51"/>
  <c r="R129" i="51" s="1"/>
  <c r="W636" i="51"/>
  <c r="V544" i="51"/>
  <c r="U543" i="51"/>
  <c r="U531" i="51" s="1"/>
  <c r="U526" i="51" s="1"/>
  <c r="U498" i="51" s="1"/>
  <c r="U405" i="51" s="1"/>
  <c r="V445" i="51"/>
  <c r="Y871" i="51"/>
  <c r="N760" i="51"/>
  <c r="N759" i="51" s="1"/>
  <c r="P1038" i="51"/>
  <c r="Q1077" i="51"/>
  <c r="X622" i="51"/>
  <c r="P984" i="51"/>
  <c r="Q1098" i="51"/>
  <c r="R1098" i="51" s="1"/>
  <c r="O1134" i="51"/>
  <c r="N1134" i="51"/>
  <c r="P451" i="51"/>
  <c r="V187" i="51"/>
  <c r="V186" i="51" s="1"/>
  <c r="W616" i="51"/>
  <c r="Q1123" i="51"/>
  <c r="O1074" i="51"/>
  <c r="Q1074" i="51" s="1"/>
  <c r="P1074" i="51"/>
  <c r="P1061" i="51"/>
  <c r="Q1061" i="51"/>
  <c r="T536" i="51"/>
  <c r="R535" i="51"/>
  <c r="R534" i="51" s="1"/>
  <c r="U411" i="51"/>
  <c r="U409" i="51" s="1"/>
  <c r="U408" i="51" s="1"/>
  <c r="S409" i="51"/>
  <c r="S408" i="51" s="1"/>
  <c r="U553" i="51"/>
  <c r="W553" i="51" s="1"/>
  <c r="X584" i="51"/>
  <c r="O995" i="51"/>
  <c r="Q995" i="51" s="1"/>
  <c r="P995" i="51"/>
  <c r="P1111" i="51"/>
  <c r="Q1105" i="51"/>
  <c r="R319" i="51"/>
  <c r="T319" i="51" s="1"/>
  <c r="P318" i="51"/>
  <c r="P317" i="51" s="1"/>
  <c r="U448" i="51"/>
  <c r="P977" i="51"/>
  <c r="X554" i="51"/>
  <c r="N1102" i="51"/>
  <c r="O441" i="51"/>
  <c r="P1023" i="51"/>
  <c r="P606" i="51"/>
  <c r="N605" i="51"/>
  <c r="Q1045" i="51"/>
  <c r="P737" i="51"/>
  <c r="P682" i="51" s="1"/>
  <c r="P600" i="51" s="1"/>
  <c r="P599" i="51" s="1"/>
  <c r="P703" i="51"/>
  <c r="P702" i="51" s="1"/>
  <c r="O987" i="51"/>
  <c r="Q987" i="51" s="1"/>
  <c r="P614" i="51"/>
  <c r="P613" i="51" s="1"/>
  <c r="S331" i="51"/>
  <c r="S330" i="51" s="1"/>
  <c r="S438" i="51"/>
  <c r="S437" i="51" s="1"/>
  <c r="V641" i="51"/>
  <c r="Q755" i="51"/>
  <c r="S756" i="51"/>
  <c r="X538" i="51"/>
  <c r="V537" i="51"/>
  <c r="O97" i="51"/>
  <c r="Z588" i="51"/>
  <c r="AB588" i="51" s="1"/>
  <c r="P136" i="51"/>
  <c r="V592" i="51"/>
  <c r="X592" i="51" s="1"/>
  <c r="R587" i="51"/>
  <c r="U829" i="51"/>
  <c r="S828" i="51"/>
  <c r="P331" i="51"/>
  <c r="P330" i="51" s="1"/>
  <c r="Z446" i="51"/>
  <c r="AB446" i="51" s="1"/>
  <c r="O560" i="51"/>
  <c r="U324" i="51"/>
  <c r="S323" i="51"/>
  <c r="R552" i="51"/>
  <c r="T552" i="51" s="1"/>
  <c r="N551" i="51"/>
  <c r="N550" i="51" s="1"/>
  <c r="P642" i="51"/>
  <c r="N640" i="51"/>
  <c r="N639" i="51" s="1"/>
  <c r="W299" i="51"/>
  <c r="W273" i="51" s="1"/>
  <c r="U273" i="51"/>
  <c r="W674" i="51"/>
  <c r="Q1049" i="51"/>
  <c r="N453" i="51"/>
  <c r="P453" i="51" s="1"/>
  <c r="N561" i="51"/>
  <c r="R562" i="51"/>
  <c r="W585" i="51"/>
  <c r="X585" i="51" s="1"/>
  <c r="R332" i="51"/>
  <c r="U455" i="51"/>
  <c r="R411" i="51"/>
  <c r="R409" i="51" s="1"/>
  <c r="R408" i="51" s="1"/>
  <c r="X14" i="51"/>
  <c r="T13" i="51"/>
  <c r="T12" i="51" s="1"/>
  <c r="T11" i="51" s="1"/>
  <c r="P325" i="51"/>
  <c r="N323" i="51"/>
  <c r="N320" i="51" s="1"/>
  <c r="W622" i="51"/>
  <c r="S318" i="51"/>
  <c r="S317" i="51" s="1"/>
  <c r="U335" i="51"/>
  <c r="Q331" i="51"/>
  <c r="Q330" i="51" s="1"/>
  <c r="Z450" i="51"/>
  <c r="AB450" i="51" s="1"/>
  <c r="S506" i="51"/>
  <c r="T506" i="51" s="1"/>
  <c r="T413" i="51"/>
  <c r="Q453" i="51"/>
  <c r="V334" i="51"/>
  <c r="X334" i="51" s="1"/>
  <c r="V410" i="51"/>
  <c r="X410" i="51" s="1"/>
  <c r="S558" i="51"/>
  <c r="W559" i="51"/>
  <c r="S551" i="51"/>
  <c r="S550" i="51" s="1"/>
  <c r="P316" i="51"/>
  <c r="N315" i="51"/>
  <c r="N314" i="51" s="1"/>
  <c r="P551" i="51"/>
  <c r="P550" i="51" s="1"/>
  <c r="V333" i="51"/>
  <c r="X333" i="51" s="1"/>
  <c r="Y454" i="51"/>
  <c r="AA454" i="51" s="1"/>
  <c r="N835" i="51"/>
  <c r="R837" i="51"/>
  <c r="T837" i="51" s="1"/>
  <c r="P628" i="51"/>
  <c r="Q1085" i="51"/>
  <c r="Q614" i="51"/>
  <c r="Q613" i="51" s="1"/>
  <c r="U618" i="51"/>
  <c r="W618" i="51" s="1"/>
  <c r="P561" i="51"/>
  <c r="W742" i="51"/>
  <c r="P409" i="51"/>
  <c r="P408" i="51" s="1"/>
  <c r="N560" i="51"/>
  <c r="V310" i="51"/>
  <c r="S420" i="51"/>
  <c r="Q416" i="51"/>
  <c r="Q415" i="51" s="1"/>
  <c r="Q414" i="51" s="1"/>
  <c r="W555" i="51"/>
  <c r="U569" i="51"/>
  <c r="S566" i="51"/>
  <c r="S563" i="51" s="1"/>
  <c r="P564" i="51"/>
  <c r="P563" i="51" s="1"/>
  <c r="R565" i="51"/>
  <c r="V620" i="51"/>
  <c r="P558" i="51"/>
  <c r="V273" i="51"/>
  <c r="Z15" i="51"/>
  <c r="W564" i="51"/>
  <c r="Y565" i="51"/>
  <c r="V420" i="51"/>
  <c r="M973" i="51"/>
  <c r="N973" i="51"/>
  <c r="S507" i="51"/>
  <c r="T587" i="51"/>
  <c r="P449" i="51"/>
  <c r="R449" i="51" s="1"/>
  <c r="U319" i="51"/>
  <c r="W319" i="51" s="1"/>
  <c r="Q442" i="51"/>
  <c r="S442" i="51" s="1"/>
  <c r="U646" i="51"/>
  <c r="S640" i="51"/>
  <c r="S639" i="51" s="1"/>
  <c r="U836" i="51"/>
  <c r="Y306" i="51"/>
  <c r="X356" i="51"/>
  <c r="X343" i="51" s="1"/>
  <c r="X338" i="51" s="1"/>
  <c r="X313" i="51" s="1"/>
  <c r="T461" i="51"/>
  <c r="R458" i="51"/>
  <c r="R457" i="51" s="1"/>
  <c r="R456" i="51" s="1"/>
  <c r="V756" i="51"/>
  <c r="N614" i="51"/>
  <c r="N613" i="51" s="1"/>
  <c r="R616" i="51"/>
  <c r="T616" i="51" s="1"/>
  <c r="S445" i="51"/>
  <c r="T439" i="51"/>
  <c r="P442" i="51"/>
  <c r="P988" i="51"/>
  <c r="Q988" i="51"/>
  <c r="V761" i="51"/>
  <c r="Z618" i="51"/>
  <c r="AB618" i="51" s="1"/>
  <c r="Y417" i="51"/>
  <c r="AA417" i="51" s="1"/>
  <c r="T509" i="51"/>
  <c r="U509" i="51" s="1"/>
  <c r="S614" i="51"/>
  <c r="S613" i="51" s="1"/>
  <c r="Q449" i="51"/>
  <c r="S449" i="51" s="1"/>
  <c r="S450" i="51"/>
  <c r="U450" i="51" s="1"/>
  <c r="T440" i="51"/>
  <c r="Z693" i="51"/>
  <c r="AB693" i="51" s="1"/>
  <c r="AB688" i="51" s="1"/>
  <c r="W311" i="51"/>
  <c r="X311" i="51" s="1"/>
  <c r="U451" i="51"/>
  <c r="X135" i="51"/>
  <c r="U136" i="51"/>
  <c r="W135" i="51"/>
  <c r="R98" i="51"/>
  <c r="P97" i="51"/>
  <c r="X911" i="51"/>
  <c r="Y911" i="51" s="1"/>
  <c r="Y910" i="51"/>
  <c r="R916" i="51"/>
  <c r="X912" i="51"/>
  <c r="Y912" i="51" s="1"/>
  <c r="W909" i="51"/>
  <c r="X908" i="51"/>
  <c r="Y908" i="51" s="1"/>
  <c r="V913" i="51"/>
  <c r="Z907" i="51"/>
  <c r="AB907" i="51" s="1"/>
  <c r="AB903" i="51" s="1"/>
  <c r="Y918" i="51"/>
  <c r="F12" i="52"/>
  <c r="D36" i="15" l="1"/>
  <c r="AB506" i="51"/>
  <c r="D44" i="15"/>
  <c r="W764" i="51"/>
  <c r="W763" i="51" s="1"/>
  <c r="T752" i="51"/>
  <c r="X753" i="51"/>
  <c r="S830" i="51"/>
  <c r="S827" i="51" s="1"/>
  <c r="Z768" i="51"/>
  <c r="AB768" i="51" s="1"/>
  <c r="Y616" i="51"/>
  <c r="AA616" i="51" s="1"/>
  <c r="Z336" i="51"/>
  <c r="AB336" i="51" s="1"/>
  <c r="Y564" i="51"/>
  <c r="AA565" i="51"/>
  <c r="AA564" i="51" s="1"/>
  <c r="Y619" i="51"/>
  <c r="AA619" i="51" s="1"/>
  <c r="Z615" i="51"/>
  <c r="AB615" i="51" s="1"/>
  <c r="Y452" i="51"/>
  <c r="AA452" i="51" s="1"/>
  <c r="X752" i="51"/>
  <c r="Y762" i="51"/>
  <c r="Y760" i="51" s="1"/>
  <c r="Z443" i="51"/>
  <c r="AB443" i="51" s="1"/>
  <c r="W765" i="51"/>
  <c r="W769" i="51"/>
  <c r="W767" i="51" s="1"/>
  <c r="AB967" i="51"/>
  <c r="AB124" i="51"/>
  <c r="D59" i="15" s="1"/>
  <c r="D58" i="15"/>
  <c r="W318" i="51"/>
  <c r="W317" i="51" s="1"/>
  <c r="Z910" i="51"/>
  <c r="AA910" i="51" s="1"/>
  <c r="Y622" i="51"/>
  <c r="AA622" i="51" s="1"/>
  <c r="X13" i="51"/>
  <c r="X12" i="51" s="1"/>
  <c r="X11" i="51" s="1"/>
  <c r="AB14" i="51"/>
  <c r="AB13" i="51" s="1"/>
  <c r="AB12" i="51" s="1"/>
  <c r="AB11" i="51" s="1"/>
  <c r="X587" i="51"/>
  <c r="Y553" i="51"/>
  <c r="AA553" i="51" s="1"/>
  <c r="Q1073" i="51"/>
  <c r="R1073" i="51" s="1"/>
  <c r="Z337" i="51"/>
  <c r="AB337" i="51" s="1"/>
  <c r="Y623" i="51"/>
  <c r="AA623" i="51" s="1"/>
  <c r="Z559" i="51"/>
  <c r="AB559" i="51" s="1"/>
  <c r="AB502" i="51"/>
  <c r="D19" i="15"/>
  <c r="D18" i="15" s="1"/>
  <c r="Z619" i="51"/>
  <c r="AB619" i="51" s="1"/>
  <c r="Z918" i="51"/>
  <c r="AA918" i="51" s="1"/>
  <c r="Z911" i="51"/>
  <c r="AA911" i="51" s="1"/>
  <c r="Y555" i="51"/>
  <c r="AA555" i="51" s="1"/>
  <c r="Y559" i="51"/>
  <c r="AA559" i="51" s="1"/>
  <c r="Z554" i="51"/>
  <c r="AB554" i="51" s="1"/>
  <c r="Z622" i="51"/>
  <c r="AB622" i="51" s="1"/>
  <c r="Z871" i="51"/>
  <c r="AA871" i="51" s="1"/>
  <c r="AB871" i="51" s="1"/>
  <c r="X765" i="51"/>
  <c r="Y439" i="51"/>
  <c r="AA439" i="51" s="1"/>
  <c r="Z781" i="51"/>
  <c r="AA781" i="51" s="1"/>
  <c r="AB781" i="51" s="1"/>
  <c r="Y556" i="51"/>
  <c r="AA556" i="51" s="1"/>
  <c r="Y615" i="51"/>
  <c r="AA615" i="51" s="1"/>
  <c r="Z448" i="51"/>
  <c r="AB448" i="51" s="1"/>
  <c r="Z862" i="51"/>
  <c r="AB863" i="51"/>
  <c r="AB862" i="51" s="1"/>
  <c r="W136" i="51"/>
  <c r="Y136" i="51" s="1"/>
  <c r="AA136" i="51" s="1"/>
  <c r="Y770" i="51"/>
  <c r="Y769" i="51" s="1"/>
  <c r="Y767" i="51" s="1"/>
  <c r="S759" i="51"/>
  <c r="S1048" i="51"/>
  <c r="T1048" i="51" s="1"/>
  <c r="Q981" i="51"/>
  <c r="R981" i="51" s="1"/>
  <c r="S981" i="51" s="1"/>
  <c r="Q752" i="51"/>
  <c r="Q1117" i="51"/>
  <c r="R1117" i="51" s="1"/>
  <c r="S1028" i="51"/>
  <c r="T1028" i="51" s="1"/>
  <c r="Q1086" i="51"/>
  <c r="R1086" i="51" s="1"/>
  <c r="U753" i="51"/>
  <c r="W753" i="51" s="1"/>
  <c r="Q1066" i="51"/>
  <c r="R1066" i="51" s="1"/>
  <c r="S1066" i="51" s="1"/>
  <c r="T1066" i="51" s="1"/>
  <c r="R1127" i="51"/>
  <c r="S1127" i="51" s="1"/>
  <c r="T1127" i="51" s="1"/>
  <c r="Q1059" i="51"/>
  <c r="R1059" i="51" s="1"/>
  <c r="Z900" i="51"/>
  <c r="Z898" i="51" s="1"/>
  <c r="X898" i="51"/>
  <c r="X897" i="51" s="1"/>
  <c r="X896" i="51" s="1"/>
  <c r="T764" i="51"/>
  <c r="T763" i="51" s="1"/>
  <c r="P763" i="51"/>
  <c r="P759" i="51" s="1"/>
  <c r="R751" i="51"/>
  <c r="T751" i="51" s="1"/>
  <c r="T750" i="51" s="1"/>
  <c r="Q1047" i="51"/>
  <c r="R1047" i="51" s="1"/>
  <c r="S1047" i="51" s="1"/>
  <c r="N750" i="51"/>
  <c r="N749" i="51" s="1"/>
  <c r="N748" i="51" s="1"/>
  <c r="R1085" i="51"/>
  <c r="S1085" i="51" s="1"/>
  <c r="R987" i="51"/>
  <c r="S987" i="51" s="1"/>
  <c r="R1105" i="51"/>
  <c r="S1105" i="51" s="1"/>
  <c r="T1105" i="51" s="1"/>
  <c r="R1035" i="51"/>
  <c r="S1035" i="51" s="1"/>
  <c r="R1130" i="51"/>
  <c r="S1130" i="51" s="1"/>
  <c r="T1130" i="51" s="1"/>
  <c r="U1130" i="51" s="1"/>
  <c r="R1119" i="51"/>
  <c r="S1119" i="51" s="1"/>
  <c r="T1119" i="51" s="1"/>
  <c r="Z612" i="51"/>
  <c r="Q1095" i="51"/>
  <c r="R1095" i="51" s="1"/>
  <c r="S1095" i="51" s="1"/>
  <c r="T1133" i="51"/>
  <c r="U1133" i="51" s="1"/>
  <c r="T567" i="51"/>
  <c r="T566" i="51" s="1"/>
  <c r="X862" i="51"/>
  <c r="J599" i="51"/>
  <c r="J1139" i="51" s="1"/>
  <c r="J1173" i="51" s="1"/>
  <c r="P1103" i="51"/>
  <c r="R1103" i="51" s="1"/>
  <c r="S1103" i="51" s="1"/>
  <c r="R1100" i="51"/>
  <c r="S1100" i="51" s="1"/>
  <c r="T1100" i="51" s="1"/>
  <c r="Q1029" i="51"/>
  <c r="R1029" i="51" s="1"/>
  <c r="S1029" i="51" s="1"/>
  <c r="T1029" i="51" s="1"/>
  <c r="N1139" i="51"/>
  <c r="R1122" i="51"/>
  <c r="S1122" i="51" s="1"/>
  <c r="H1139" i="51"/>
  <c r="S1000" i="51"/>
  <c r="T1000" i="51" s="1"/>
  <c r="V1025" i="51"/>
  <c r="W1025" i="51" s="1"/>
  <c r="R1109" i="51"/>
  <c r="S1109" i="51" s="1"/>
  <c r="U1050" i="51"/>
  <c r="V1050" i="51" s="1"/>
  <c r="W1050" i="51" s="1"/>
  <c r="T1107" i="51"/>
  <c r="U1107" i="51" s="1"/>
  <c r="V1107" i="51" s="1"/>
  <c r="W1107" i="51" s="1"/>
  <c r="U817" i="51"/>
  <c r="U138" i="51"/>
  <c r="T1069" i="51"/>
  <c r="U1069" i="51" s="1"/>
  <c r="R1088" i="51"/>
  <c r="S1088" i="51" s="1"/>
  <c r="T1088" i="51" s="1"/>
  <c r="M1139" i="51"/>
  <c r="R1087" i="51"/>
  <c r="S1087" i="51" s="1"/>
  <c r="S1010" i="51"/>
  <c r="T1010" i="51" s="1"/>
  <c r="P974" i="51"/>
  <c r="R130" i="51"/>
  <c r="Y606" i="51"/>
  <c r="R1022" i="51"/>
  <c r="S1022" i="51" s="1"/>
  <c r="R1108" i="51"/>
  <c r="S1108" i="51" s="1"/>
  <c r="T1108" i="51" s="1"/>
  <c r="U1108" i="51" s="1"/>
  <c r="R1046" i="51"/>
  <c r="S1046" i="51" s="1"/>
  <c r="T1046" i="51" s="1"/>
  <c r="T999" i="51"/>
  <c r="U999" i="51" s="1"/>
  <c r="R1005" i="51"/>
  <c r="S1005" i="51" s="1"/>
  <c r="T1005" i="51" s="1"/>
  <c r="Q1065" i="51"/>
  <c r="R1065" i="51" s="1"/>
  <c r="S1065" i="51" s="1"/>
  <c r="R1040" i="51"/>
  <c r="S1040" i="51" s="1"/>
  <c r="L1139" i="51"/>
  <c r="Q1112" i="51"/>
  <c r="R1112" i="51" s="1"/>
  <c r="Q997" i="51"/>
  <c r="R997" i="51" s="1"/>
  <c r="S997" i="51" s="1"/>
  <c r="T997" i="51" s="1"/>
  <c r="R1081" i="51"/>
  <c r="S1081" i="51" s="1"/>
  <c r="T1012" i="51"/>
  <c r="U1012" i="51" s="1"/>
  <c r="V1012" i="51" s="1"/>
  <c r="W1012" i="51" s="1"/>
  <c r="K1139" i="51"/>
  <c r="P1055" i="51"/>
  <c r="R1055" i="51" s="1"/>
  <c r="S1055" i="51" s="1"/>
  <c r="T1055" i="51" s="1"/>
  <c r="U1055" i="51" s="1"/>
  <c r="V1055" i="51" s="1"/>
  <c r="P991" i="51"/>
  <c r="R991" i="51" s="1"/>
  <c r="S991" i="51" s="1"/>
  <c r="Y766" i="51"/>
  <c r="Y765" i="51" s="1"/>
  <c r="R989" i="51"/>
  <c r="S989" i="51" s="1"/>
  <c r="S1118" i="51"/>
  <c r="T1118" i="51" s="1"/>
  <c r="U1118" i="51" s="1"/>
  <c r="V1118" i="51" s="1"/>
  <c r="Q1051" i="51"/>
  <c r="R1051" i="51" s="1"/>
  <c r="S1051" i="51" s="1"/>
  <c r="T1051" i="51" s="1"/>
  <c r="R1071" i="51"/>
  <c r="S1071" i="51" s="1"/>
  <c r="R994" i="51"/>
  <c r="S994" i="51" s="1"/>
  <c r="R825" i="51"/>
  <c r="T1024" i="51"/>
  <c r="U1024" i="51" s="1"/>
  <c r="R1062" i="51"/>
  <c r="S1062" i="51" s="1"/>
  <c r="P1139" i="51"/>
  <c r="R979" i="51"/>
  <c r="S979" i="51" s="1"/>
  <c r="T979" i="51" s="1"/>
  <c r="R1049" i="51"/>
  <c r="S1049" i="51" s="1"/>
  <c r="T1049" i="51" s="1"/>
  <c r="R1020" i="51"/>
  <c r="S1020" i="51" s="1"/>
  <c r="V860" i="51"/>
  <c r="V858" i="51" s="1"/>
  <c r="V857" i="51" s="1"/>
  <c r="T917" i="51"/>
  <c r="U917" i="51" s="1"/>
  <c r="T985" i="51"/>
  <c r="U985" i="51" s="1"/>
  <c r="V985" i="51" s="1"/>
  <c r="R1113" i="51"/>
  <c r="S1113" i="51" s="1"/>
  <c r="R1089" i="51"/>
  <c r="S1089" i="51" s="1"/>
  <c r="R1128" i="51"/>
  <c r="S1128" i="51" s="1"/>
  <c r="T983" i="51"/>
  <c r="U983" i="51" s="1"/>
  <c r="S1098" i="51"/>
  <c r="T1098" i="51" s="1"/>
  <c r="P827" i="51"/>
  <c r="R366" i="51"/>
  <c r="T366" i="51"/>
  <c r="Z688" i="51"/>
  <c r="S1110" i="51"/>
  <c r="T1110" i="51" s="1"/>
  <c r="U1110" i="51" s="1"/>
  <c r="P835" i="51"/>
  <c r="V887" i="51"/>
  <c r="R1015" i="51"/>
  <c r="S1015" i="51" s="1"/>
  <c r="I1139" i="51"/>
  <c r="R1124" i="51"/>
  <c r="S1124" i="51" s="1"/>
  <c r="T1124" i="51" s="1"/>
  <c r="Q974" i="51"/>
  <c r="T1078" i="51"/>
  <c r="U1078" i="51" s="1"/>
  <c r="T986" i="51"/>
  <c r="U986" i="51" s="1"/>
  <c r="Q1053" i="51"/>
  <c r="R1053" i="51" s="1"/>
  <c r="U1082" i="51"/>
  <c r="T1096" i="51"/>
  <c r="U1096" i="51" s="1"/>
  <c r="U915" i="51"/>
  <c r="V915" i="51" s="1"/>
  <c r="R1045" i="51"/>
  <c r="S1045" i="51" s="1"/>
  <c r="R1076" i="51"/>
  <c r="S1076" i="51" s="1"/>
  <c r="T1076" i="51" s="1"/>
  <c r="Y782" i="51"/>
  <c r="R760" i="51"/>
  <c r="R759" i="51" s="1"/>
  <c r="W760" i="51"/>
  <c r="R1002" i="51"/>
  <c r="S1002" i="51" s="1"/>
  <c r="T1002" i="51" s="1"/>
  <c r="R996" i="51"/>
  <c r="S996" i="51" s="1"/>
  <c r="T996" i="51" s="1"/>
  <c r="U996" i="51" s="1"/>
  <c r="R1001" i="51"/>
  <c r="S1001" i="51" s="1"/>
  <c r="T1001" i="51" s="1"/>
  <c r="U1001" i="51" s="1"/>
  <c r="V555" i="51"/>
  <c r="X555" i="51" s="1"/>
  <c r="R992" i="51"/>
  <c r="S992" i="51" s="1"/>
  <c r="T992" i="51" s="1"/>
  <c r="Q976" i="51"/>
  <c r="R976" i="51" s="1"/>
  <c r="S976" i="51" s="1"/>
  <c r="T976" i="51" s="1"/>
  <c r="U976" i="51" s="1"/>
  <c r="V976" i="51" s="1"/>
  <c r="T444" i="51"/>
  <c r="V444" i="51" s="1"/>
  <c r="T1058" i="51"/>
  <c r="U1058" i="51" s="1"/>
  <c r="V304" i="51"/>
  <c r="V303" i="51" s="1"/>
  <c r="V147" i="51" s="1"/>
  <c r="V130" i="51" s="1"/>
  <c r="T981" i="51"/>
  <c r="U981" i="51" s="1"/>
  <c r="R1099" i="51"/>
  <c r="S1099" i="51" s="1"/>
  <c r="R1121" i="51"/>
  <c r="S1121" i="51" s="1"/>
  <c r="T358" i="51"/>
  <c r="U358" i="51" s="1"/>
  <c r="V358" i="51" s="1"/>
  <c r="O1139" i="51"/>
  <c r="U147" i="51"/>
  <c r="U130" i="51" s="1"/>
  <c r="R1014" i="51"/>
  <c r="S1014" i="51" s="1"/>
  <c r="V836" i="51"/>
  <c r="X836" i="51" s="1"/>
  <c r="R1034" i="51"/>
  <c r="S1034" i="51" s="1"/>
  <c r="T1034" i="51" s="1"/>
  <c r="R1090" i="51"/>
  <c r="S1090" i="51" s="1"/>
  <c r="T1090" i="51" s="1"/>
  <c r="U1090" i="51" s="1"/>
  <c r="V1090" i="51" s="1"/>
  <c r="Q1116" i="51"/>
  <c r="Q980" i="51"/>
  <c r="R980" i="51" s="1"/>
  <c r="R1008" i="51"/>
  <c r="S1008" i="51" s="1"/>
  <c r="T1008" i="51" s="1"/>
  <c r="R1027" i="51"/>
  <c r="S1027" i="51" s="1"/>
  <c r="T1027" i="51" s="1"/>
  <c r="U1027" i="51" s="1"/>
  <c r="W625" i="51"/>
  <c r="U624" i="51"/>
  <c r="R1054" i="51"/>
  <c r="S1054" i="51" s="1"/>
  <c r="T1054" i="51" s="1"/>
  <c r="T1084" i="51"/>
  <c r="U1084" i="51" s="1"/>
  <c r="W779" i="51"/>
  <c r="X779" i="51" s="1"/>
  <c r="P635" i="51"/>
  <c r="T914" i="51"/>
  <c r="U914" i="51" s="1"/>
  <c r="S446" i="51"/>
  <c r="U446" i="51" s="1"/>
  <c r="U447" i="51"/>
  <c r="W447" i="51" s="1"/>
  <c r="Q1129" i="51"/>
  <c r="P1129" i="51"/>
  <c r="T839" i="51"/>
  <c r="T834" i="51" s="1"/>
  <c r="S835" i="51"/>
  <c r="R1111" i="51"/>
  <c r="S1111" i="51" s="1"/>
  <c r="T1111" i="51" s="1"/>
  <c r="R1030" i="51"/>
  <c r="R1019" i="51"/>
  <c r="W826" i="51"/>
  <c r="U825" i="51"/>
  <c r="U822" i="51" s="1"/>
  <c r="U1031" i="51"/>
  <c r="V1031" i="51" s="1"/>
  <c r="T147" i="51"/>
  <c r="T130" i="51" s="1"/>
  <c r="Q1101" i="51"/>
  <c r="R1101" i="51" s="1"/>
  <c r="Q1126" i="51"/>
  <c r="U316" i="51"/>
  <c r="S315" i="51"/>
  <c r="S314" i="51" s="1"/>
  <c r="Z14" i="51"/>
  <c r="Z13" i="51" s="1"/>
  <c r="Z12" i="51" s="1"/>
  <c r="Z11" i="51" s="1"/>
  <c r="V13" i="51"/>
  <c r="V12" i="51" s="1"/>
  <c r="V11" i="51" s="1"/>
  <c r="W821" i="51"/>
  <c r="U820" i="51"/>
  <c r="U819" i="51" s="1"/>
  <c r="S603" i="51"/>
  <c r="S602" i="51" s="1"/>
  <c r="U604" i="51"/>
  <c r="W604" i="51" s="1"/>
  <c r="Q1104" i="51"/>
  <c r="P1104" i="51"/>
  <c r="R1114" i="51"/>
  <c r="S1114" i="51" s="1"/>
  <c r="Q975" i="51"/>
  <c r="R975" i="51" s="1"/>
  <c r="R1080" i="51"/>
  <c r="S1080" i="51" s="1"/>
  <c r="T1080" i="51" s="1"/>
  <c r="R1072" i="51"/>
  <c r="S1072" i="51" s="1"/>
  <c r="R1093" i="51"/>
  <c r="S1093" i="51" s="1"/>
  <c r="T1093" i="51" s="1"/>
  <c r="T772" i="51"/>
  <c r="R771" i="51"/>
  <c r="R828" i="51"/>
  <c r="T829" i="51"/>
  <c r="R823" i="51"/>
  <c r="T824" i="51"/>
  <c r="X869" i="51"/>
  <c r="Z870" i="51"/>
  <c r="V553" i="51"/>
  <c r="X553" i="51" s="1"/>
  <c r="Q1068" i="51"/>
  <c r="P1068" i="51"/>
  <c r="R1011" i="51"/>
  <c r="S1011" i="51" s="1"/>
  <c r="P978" i="51"/>
  <c r="Q978" i="51"/>
  <c r="R993" i="51"/>
  <c r="S993" i="51" s="1"/>
  <c r="X736" i="51"/>
  <c r="W726" i="51"/>
  <c r="R1063" i="51"/>
  <c r="S1063" i="51" s="1"/>
  <c r="V604" i="51"/>
  <c r="T1026" i="51"/>
  <c r="U1026" i="51" s="1"/>
  <c r="R982" i="51"/>
  <c r="S982" i="51" s="1"/>
  <c r="T982" i="51" s="1"/>
  <c r="R625" i="51"/>
  <c r="P624" i="51"/>
  <c r="P1079" i="51"/>
  <c r="Q1079" i="51"/>
  <c r="Q1075" i="51"/>
  <c r="P1075" i="51"/>
  <c r="R1064" i="51"/>
  <c r="S1064" i="51" s="1"/>
  <c r="T1064" i="51" s="1"/>
  <c r="U1064" i="51" s="1"/>
  <c r="W614" i="51"/>
  <c r="W613" i="51" s="1"/>
  <c r="R1023" i="51"/>
  <c r="S1023" i="51" s="1"/>
  <c r="T1023" i="51" s="1"/>
  <c r="R995" i="51"/>
  <c r="S995" i="51" s="1"/>
  <c r="T995" i="51" s="1"/>
  <c r="R1044" i="51"/>
  <c r="S1044" i="51" s="1"/>
  <c r="P1126" i="51"/>
  <c r="P145" i="51"/>
  <c r="P144" i="51" s="1"/>
  <c r="P143" i="51" s="1"/>
  <c r="P142" i="51" s="1"/>
  <c r="R146" i="51"/>
  <c r="R532" i="51"/>
  <c r="T533" i="51"/>
  <c r="X623" i="51"/>
  <c r="R1009" i="51"/>
  <c r="S1009" i="51" s="1"/>
  <c r="Q1067" i="51"/>
  <c r="R1067" i="51" s="1"/>
  <c r="S1067" i="51" s="1"/>
  <c r="R321" i="51"/>
  <c r="T322" i="51"/>
  <c r="S557" i="51"/>
  <c r="U1042" i="51"/>
  <c r="V1042" i="51" s="1"/>
  <c r="S1086" i="51"/>
  <c r="T1086" i="51" s="1"/>
  <c r="X840" i="51"/>
  <c r="V839" i="51"/>
  <c r="V834" i="51" s="1"/>
  <c r="S561" i="51"/>
  <c r="V826" i="51"/>
  <c r="T825" i="51"/>
  <c r="S320" i="51"/>
  <c r="R1003" i="51"/>
  <c r="S1003" i="51" s="1"/>
  <c r="T1003" i="51" s="1"/>
  <c r="S1043" i="51"/>
  <c r="T1043" i="51" s="1"/>
  <c r="U1043" i="51" s="1"/>
  <c r="T1004" i="51"/>
  <c r="P447" i="51"/>
  <c r="R447" i="51" s="1"/>
  <c r="W777" i="51"/>
  <c r="X777" i="51" s="1"/>
  <c r="V754" i="51"/>
  <c r="V747" i="51" s="1"/>
  <c r="Z753" i="51"/>
  <c r="Z752" i="51" s="1"/>
  <c r="R984" i="51"/>
  <c r="S984" i="51" s="1"/>
  <c r="T984" i="51" s="1"/>
  <c r="R1091" i="51"/>
  <c r="S1091" i="51" s="1"/>
  <c r="Q1060" i="51"/>
  <c r="U562" i="51"/>
  <c r="P137" i="51"/>
  <c r="P134" i="51" s="1"/>
  <c r="P133" i="51" s="1"/>
  <c r="P132" i="51" s="1"/>
  <c r="R138" i="51"/>
  <c r="R417" i="51"/>
  <c r="P416" i="51"/>
  <c r="P415" i="51" s="1"/>
  <c r="P414" i="51" s="1"/>
  <c r="R1057" i="51"/>
  <c r="S1057" i="51" s="1"/>
  <c r="P499" i="51"/>
  <c r="Q499" i="51"/>
  <c r="T1039" i="51"/>
  <c r="U1039" i="51" s="1"/>
  <c r="R1123" i="51"/>
  <c r="S1123" i="51" s="1"/>
  <c r="V543" i="51"/>
  <c r="V531" i="51" s="1"/>
  <c r="V526" i="51" s="1"/>
  <c r="V498" i="51" s="1"/>
  <c r="V405" i="51" s="1"/>
  <c r="V769" i="51"/>
  <c r="V767" i="51" s="1"/>
  <c r="T634" i="51"/>
  <c r="R631" i="51"/>
  <c r="R630" i="51" s="1"/>
  <c r="R757" i="51"/>
  <c r="P755" i="51"/>
  <c r="Q1125" i="51"/>
  <c r="P1125" i="51"/>
  <c r="R737" i="51"/>
  <c r="R725" i="51" s="1"/>
  <c r="R682" i="51" s="1"/>
  <c r="R600" i="51" s="1"/>
  <c r="R599" i="51" s="1"/>
  <c r="Z584" i="51"/>
  <c r="AB584" i="51" s="1"/>
  <c r="AB576" i="51" s="1"/>
  <c r="AB549" i="51" s="1"/>
  <c r="X576" i="51"/>
  <c r="X549" i="51" s="1"/>
  <c r="X548" i="51" s="1"/>
  <c r="X547" i="51" s="1"/>
  <c r="V536" i="51"/>
  <c r="T535" i="51"/>
  <c r="T534" i="51" s="1"/>
  <c r="Q1134" i="51"/>
  <c r="P1134" i="51"/>
  <c r="T831" i="51"/>
  <c r="R830" i="51"/>
  <c r="U321" i="51"/>
  <c r="W322" i="51"/>
  <c r="X947" i="51"/>
  <c r="Y948" i="51"/>
  <c r="R1120" i="51"/>
  <c r="S1120" i="51" s="1"/>
  <c r="V864" i="51"/>
  <c r="V861" i="51" s="1"/>
  <c r="S532" i="51"/>
  <c r="U533" i="51"/>
  <c r="R998" i="51"/>
  <c r="W551" i="51"/>
  <c r="W550" i="51" s="1"/>
  <c r="N131" i="51"/>
  <c r="U1016" i="51"/>
  <c r="V1016" i="51" s="1"/>
  <c r="Q1102" i="51"/>
  <c r="P1102" i="51"/>
  <c r="R977" i="51"/>
  <c r="R318" i="51"/>
  <c r="R317" i="51" s="1"/>
  <c r="V319" i="51"/>
  <c r="U1032" i="51"/>
  <c r="W411" i="51"/>
  <c r="Y305" i="51"/>
  <c r="W304" i="51"/>
  <c r="R1061" i="51"/>
  <c r="S1061" i="51" s="1"/>
  <c r="R1038" i="51"/>
  <c r="U141" i="51"/>
  <c r="S140" i="51"/>
  <c r="S139" i="51" s="1"/>
  <c r="S131" i="51" s="1"/>
  <c r="R451" i="51"/>
  <c r="T451" i="51" s="1"/>
  <c r="U588" i="51"/>
  <c r="S587" i="51"/>
  <c r="R1036" i="51"/>
  <c r="S1036" i="51" s="1"/>
  <c r="V441" i="51"/>
  <c r="U1017" i="51"/>
  <c r="V1017" i="51" s="1"/>
  <c r="Q750" i="51"/>
  <c r="Q749" i="51" s="1"/>
  <c r="Q748" i="51" s="1"/>
  <c r="U751" i="51"/>
  <c r="W751" i="51" s="1"/>
  <c r="Z529" i="51"/>
  <c r="AB529" i="51" s="1"/>
  <c r="AB527" i="51" s="1"/>
  <c r="T1106" i="51"/>
  <c r="U1106" i="51" s="1"/>
  <c r="P140" i="51"/>
  <c r="P139" i="51" s="1"/>
  <c r="R141" i="51"/>
  <c r="Q1094" i="51"/>
  <c r="P1094" i="51"/>
  <c r="X780" i="51"/>
  <c r="Y780" i="51" s="1"/>
  <c r="W865" i="51"/>
  <c r="X865" i="51" s="1"/>
  <c r="X454" i="51"/>
  <c r="T990" i="51"/>
  <c r="U990" i="51" s="1"/>
  <c r="U839" i="51"/>
  <c r="U834" i="51" s="1"/>
  <c r="W840" i="51"/>
  <c r="T635" i="51"/>
  <c r="W772" i="51"/>
  <c r="U771" i="51"/>
  <c r="U1018" i="51"/>
  <c r="V1018" i="51" s="1"/>
  <c r="P1060" i="51"/>
  <c r="V1041" i="51"/>
  <c r="W1041" i="51" s="1"/>
  <c r="W831" i="51"/>
  <c r="U830" i="51"/>
  <c r="U551" i="51"/>
  <c r="U550" i="51" s="1"/>
  <c r="W544" i="51"/>
  <c r="W543" i="51" s="1"/>
  <c r="W531" i="51" s="1"/>
  <c r="W526" i="51" s="1"/>
  <c r="W498" i="51" s="1"/>
  <c r="W405" i="51" s="1"/>
  <c r="Q441" i="51"/>
  <c r="S441" i="51" s="1"/>
  <c r="V637" i="51"/>
  <c r="X637" i="51" s="1"/>
  <c r="R635" i="51"/>
  <c r="V765" i="51"/>
  <c r="Z766" i="51"/>
  <c r="Z765" i="51" s="1"/>
  <c r="W458" i="51"/>
  <c r="W457" i="51" s="1"/>
  <c r="W456" i="51" s="1"/>
  <c r="Y459" i="51"/>
  <c r="U1006" i="51"/>
  <c r="R821" i="51"/>
  <c r="T821" i="51" s="1"/>
  <c r="P820" i="51"/>
  <c r="P819" i="51" s="1"/>
  <c r="S145" i="51"/>
  <c r="S144" i="51" s="1"/>
  <c r="S143" i="51" s="1"/>
  <c r="S142" i="51" s="1"/>
  <c r="U146" i="51"/>
  <c r="X770" i="51"/>
  <c r="W448" i="51"/>
  <c r="P605" i="51"/>
  <c r="R606" i="51"/>
  <c r="T318" i="51"/>
  <c r="T317" i="51" s="1"/>
  <c r="R1074" i="51"/>
  <c r="S1074" i="51" s="1"/>
  <c r="X445" i="51"/>
  <c r="Y636" i="51"/>
  <c r="Y635" i="51" s="1"/>
  <c r="W635" i="51"/>
  <c r="Q1115" i="51"/>
  <c r="P1115" i="51"/>
  <c r="Y592" i="51"/>
  <c r="AA592" i="51" s="1"/>
  <c r="S750" i="51"/>
  <c r="S749" i="51" s="1"/>
  <c r="S748" i="51" s="1"/>
  <c r="U536" i="51"/>
  <c r="S535" i="51"/>
  <c r="S534" i="51" s="1"/>
  <c r="R1083" i="51"/>
  <c r="S1083" i="51" s="1"/>
  <c r="W837" i="51"/>
  <c r="R750" i="51"/>
  <c r="R749" i="51" s="1"/>
  <c r="R748" i="51" s="1"/>
  <c r="V751" i="51"/>
  <c r="X751" i="51" s="1"/>
  <c r="Q737" i="51"/>
  <c r="Q682" i="51" s="1"/>
  <c r="Q600" i="51" s="1"/>
  <c r="Q599" i="51" s="1"/>
  <c r="Q1139" i="51" s="1"/>
  <c r="S739" i="51"/>
  <c r="T739" i="51" s="1"/>
  <c r="T1070" i="51"/>
  <c r="U633" i="51"/>
  <c r="S631" i="51"/>
  <c r="S630" i="51" s="1"/>
  <c r="R1077" i="51"/>
  <c r="S1077" i="51" s="1"/>
  <c r="X621" i="51"/>
  <c r="X455" i="51"/>
  <c r="U835" i="51"/>
  <c r="T565" i="51"/>
  <c r="R564" i="51"/>
  <c r="R563" i="51" s="1"/>
  <c r="U438" i="51"/>
  <c r="U437" i="51" s="1"/>
  <c r="X761" i="51"/>
  <c r="Y311" i="51"/>
  <c r="W310" i="51"/>
  <c r="X756" i="51"/>
  <c r="S453" i="51"/>
  <c r="X299" i="51"/>
  <c r="X289" i="51" s="1"/>
  <c r="T760" i="51"/>
  <c r="R988" i="51"/>
  <c r="S988" i="51" s="1"/>
  <c r="R614" i="51"/>
  <c r="R613" i="51" s="1"/>
  <c r="V616" i="51"/>
  <c r="X616" i="51" s="1"/>
  <c r="W646" i="51"/>
  <c r="U640" i="51"/>
  <c r="U639" i="51" s="1"/>
  <c r="T449" i="51"/>
  <c r="V449" i="51" s="1"/>
  <c r="U137" i="51"/>
  <c r="U134" i="51" s="1"/>
  <c r="U133" i="51" s="1"/>
  <c r="U132" i="51" s="1"/>
  <c r="P973" i="51"/>
  <c r="O973" i="51"/>
  <c r="Q973" i="51" s="1"/>
  <c r="W569" i="51"/>
  <c r="U566" i="51"/>
  <c r="U563" i="51" s="1"/>
  <c r="U420" i="51"/>
  <c r="S416" i="51"/>
  <c r="S415" i="51" s="1"/>
  <c r="S414" i="51" s="1"/>
  <c r="S1056" i="51"/>
  <c r="T1056" i="51" s="1"/>
  <c r="V440" i="51"/>
  <c r="X440" i="51" s="1"/>
  <c r="U614" i="51"/>
  <c r="U613" i="51" s="1"/>
  <c r="Y618" i="51"/>
  <c r="R835" i="51"/>
  <c r="V837" i="51"/>
  <c r="X837" i="51" s="1"/>
  <c r="U331" i="51"/>
  <c r="U330" i="51" s="1"/>
  <c r="R325" i="51"/>
  <c r="P323" i="51"/>
  <c r="P320" i="51" s="1"/>
  <c r="Z306" i="51"/>
  <c r="Y585" i="51"/>
  <c r="R642" i="51"/>
  <c r="P640" i="51"/>
  <c r="P639" i="51" s="1"/>
  <c r="W324" i="51"/>
  <c r="U323" i="51"/>
  <c r="R136" i="51"/>
  <c r="T1007" i="51"/>
  <c r="U1007" i="51" s="1"/>
  <c r="X537" i="51"/>
  <c r="Z538" i="51"/>
  <c r="X557" i="51"/>
  <c r="S1037" i="51"/>
  <c r="U442" i="51"/>
  <c r="W442" i="51" s="1"/>
  <c r="X310" i="51"/>
  <c r="X303" i="51" s="1"/>
  <c r="Z333" i="51"/>
  <c r="AB333" i="51" s="1"/>
  <c r="R561" i="51"/>
  <c r="U1097" i="51"/>
  <c r="T614" i="51"/>
  <c r="T613" i="51" s="1"/>
  <c r="W450" i="51"/>
  <c r="T458" i="51"/>
  <c r="T457" i="51" s="1"/>
  <c r="T456" i="51" s="1"/>
  <c r="V461" i="51"/>
  <c r="U318" i="51"/>
  <c r="U317" i="51" s="1"/>
  <c r="Y319" i="51"/>
  <c r="Y318" i="51" s="1"/>
  <c r="Y317" i="51" s="1"/>
  <c r="P560" i="51"/>
  <c r="T562" i="51"/>
  <c r="V562" i="51" s="1"/>
  <c r="P315" i="51"/>
  <c r="P314" i="51" s="1"/>
  <c r="R316" i="51"/>
  <c r="Z410" i="51"/>
  <c r="AB410" i="51" s="1"/>
  <c r="V762" i="51"/>
  <c r="X762" i="51" s="1"/>
  <c r="R331" i="51"/>
  <c r="R330" i="51" s="1"/>
  <c r="R551" i="51"/>
  <c r="R550" i="51" s="1"/>
  <c r="V552" i="51"/>
  <c r="Q560" i="51"/>
  <c r="T332" i="51"/>
  <c r="V332" i="51" s="1"/>
  <c r="U828" i="51"/>
  <c r="W829" i="51"/>
  <c r="T1033" i="51"/>
  <c r="U1033" i="51" s="1"/>
  <c r="V439" i="51"/>
  <c r="W836" i="51"/>
  <c r="X641" i="51"/>
  <c r="W335" i="51"/>
  <c r="U558" i="51"/>
  <c r="W558" i="51" s="1"/>
  <c r="U1092" i="51"/>
  <c r="V1092" i="51" s="1"/>
  <c r="X742" i="51"/>
  <c r="U445" i="51"/>
  <c r="U1013" i="51"/>
  <c r="V1013" i="51" s="1"/>
  <c r="U449" i="51"/>
  <c r="T507" i="51"/>
  <c r="U507" i="51" s="1"/>
  <c r="X420" i="51"/>
  <c r="R628" i="51"/>
  <c r="U1052" i="51"/>
  <c r="T551" i="51"/>
  <c r="T550" i="51" s="1"/>
  <c r="Z334" i="51"/>
  <c r="AB334" i="51" s="1"/>
  <c r="U506" i="51"/>
  <c r="T835" i="51"/>
  <c r="R453" i="51"/>
  <c r="W451" i="51"/>
  <c r="Z592" i="51"/>
  <c r="Z587" i="51" s="1"/>
  <c r="V587" i="51"/>
  <c r="R1131" i="51"/>
  <c r="S1131" i="51" s="1"/>
  <c r="Z356" i="51"/>
  <c r="AB356" i="51" s="1"/>
  <c r="AB343" i="51" s="1"/>
  <c r="AB338" i="51" s="1"/>
  <c r="AB313" i="51" s="1"/>
  <c r="V413" i="51"/>
  <c r="X413" i="51" s="1"/>
  <c r="S755" i="51"/>
  <c r="U756" i="51"/>
  <c r="T411" i="51"/>
  <c r="W455" i="51"/>
  <c r="V1132" i="51"/>
  <c r="W1132" i="51" s="1"/>
  <c r="R442" i="51"/>
  <c r="S1021" i="51"/>
  <c r="X620" i="51"/>
  <c r="R558" i="51"/>
  <c r="Z135" i="51"/>
  <c r="AB135" i="51" s="1"/>
  <c r="R97" i="51"/>
  <c r="R86" i="51" s="1"/>
  <c r="S98" i="51"/>
  <c r="Y135" i="51"/>
  <c r="AA135" i="51" s="1"/>
  <c r="Z903" i="51"/>
  <c r="Z912" i="51"/>
  <c r="AA912" i="51" s="1"/>
  <c r="X909" i="51"/>
  <c r="Y909" i="51" s="1"/>
  <c r="S916" i="51"/>
  <c r="Z908" i="51"/>
  <c r="W913" i="51"/>
  <c r="X913" i="51" s="1"/>
  <c r="U1048" i="51" l="1"/>
  <c r="V1048" i="51" s="1"/>
  <c r="D68" i="15"/>
  <c r="AB966" i="51"/>
  <c r="AB957" i="51" s="1"/>
  <c r="AB956" i="51" s="1"/>
  <c r="D54" i="15" s="1"/>
  <c r="D51" i="15" s="1"/>
  <c r="T749" i="51"/>
  <c r="T748" i="51" s="1"/>
  <c r="D47" i="15"/>
  <c r="Y764" i="51"/>
  <c r="Y763" i="51" s="1"/>
  <c r="Y759" i="51" s="1"/>
  <c r="Y614" i="51"/>
  <c r="Y613" i="51" s="1"/>
  <c r="W759" i="51"/>
  <c r="V764" i="51"/>
  <c r="V763" i="51" s="1"/>
  <c r="Y551" i="51"/>
  <c r="Y550" i="51" s="1"/>
  <c r="U1028" i="51"/>
  <c r="V1028" i="51" s="1"/>
  <c r="W1028" i="51" s="1"/>
  <c r="D57" i="15"/>
  <c r="AA551" i="51"/>
  <c r="AA550" i="51" s="1"/>
  <c r="Y450" i="51"/>
  <c r="AA450" i="51" s="1"/>
  <c r="Z557" i="51"/>
  <c r="AB557" i="51" s="1"/>
  <c r="Z761" i="51"/>
  <c r="AB761" i="51" s="1"/>
  <c r="Z621" i="51"/>
  <c r="AB621" i="51" s="1"/>
  <c r="Y448" i="51"/>
  <c r="AA448" i="51" s="1"/>
  <c r="X635" i="51"/>
  <c r="Z454" i="51"/>
  <c r="AB454" i="51" s="1"/>
  <c r="Z869" i="51"/>
  <c r="AB870" i="51"/>
  <c r="AB869" i="51" s="1"/>
  <c r="W603" i="51"/>
  <c r="W602" i="51" s="1"/>
  <c r="Z836" i="51"/>
  <c r="AB836" i="51" s="1"/>
  <c r="AB900" i="51"/>
  <c r="AB898" i="51" s="1"/>
  <c r="W752" i="51"/>
  <c r="AA636" i="51"/>
  <c r="AA635" i="51" s="1"/>
  <c r="AB592" i="51"/>
  <c r="AB587" i="51" s="1"/>
  <c r="AA319" i="51"/>
  <c r="AA318" i="51" s="1"/>
  <c r="AA317" i="51" s="1"/>
  <c r="Z620" i="51"/>
  <c r="AB620" i="51" s="1"/>
  <c r="W438" i="51"/>
  <c r="W437" i="51" s="1"/>
  <c r="AB912" i="51"/>
  <c r="Y451" i="51"/>
  <c r="AA451" i="51" s="1"/>
  <c r="W331" i="51"/>
  <c r="W330" i="51" s="1"/>
  <c r="Z537" i="51"/>
  <c r="AB538" i="51"/>
  <c r="AB537" i="51" s="1"/>
  <c r="Z455" i="51"/>
  <c r="AB455" i="51" s="1"/>
  <c r="Y837" i="51"/>
  <c r="AA837" i="51" s="1"/>
  <c r="X769" i="51"/>
  <c r="X767" i="51" s="1"/>
  <c r="W839" i="51"/>
  <c r="W834" i="51" s="1"/>
  <c r="W750" i="51"/>
  <c r="D11" i="15"/>
  <c r="AB548" i="51"/>
  <c r="AB547" i="51" s="1"/>
  <c r="Y447" i="51"/>
  <c r="AA447" i="51" s="1"/>
  <c r="Z555" i="51"/>
  <c r="AB555" i="51" s="1"/>
  <c r="AA618" i="51"/>
  <c r="AA614" i="51" s="1"/>
  <c r="AA613" i="51" s="1"/>
  <c r="AB911" i="51"/>
  <c r="AA766" i="51"/>
  <c r="AA765" i="51" s="1"/>
  <c r="AA762" i="51"/>
  <c r="AA760" i="51" s="1"/>
  <c r="AA764" i="51"/>
  <c r="AA763" i="51" s="1"/>
  <c r="Z585" i="51"/>
  <c r="AA585" i="51" s="1"/>
  <c r="AB585" i="51" s="1"/>
  <c r="Z305" i="51"/>
  <c r="AA305" i="51" s="1"/>
  <c r="Y947" i="51"/>
  <c r="X839" i="51"/>
  <c r="X834" i="51" s="1"/>
  <c r="Z623" i="51"/>
  <c r="AB623" i="51" s="1"/>
  <c r="Y605" i="51"/>
  <c r="AA606" i="51"/>
  <c r="AA605" i="51" s="1"/>
  <c r="AB766" i="51"/>
  <c r="AB765" i="51" s="1"/>
  <c r="AB910" i="51"/>
  <c r="Y310" i="51"/>
  <c r="X750" i="51"/>
  <c r="X749" i="51" s="1"/>
  <c r="X748" i="51" s="1"/>
  <c r="Z445" i="51"/>
  <c r="AB445" i="51" s="1"/>
  <c r="Y458" i="51"/>
  <c r="Y457" i="51" s="1"/>
  <c r="Y456" i="51" s="1"/>
  <c r="AA459" i="51"/>
  <c r="AA458" i="51" s="1"/>
  <c r="AA457" i="51" s="1"/>
  <c r="AA456" i="51" s="1"/>
  <c r="W820" i="51"/>
  <c r="W819" i="51" s="1"/>
  <c r="Z782" i="51"/>
  <c r="AA782" i="51" s="1"/>
  <c r="W138" i="51"/>
  <c r="Y138" i="51" s="1"/>
  <c r="Y137" i="51" s="1"/>
  <c r="Y134" i="51" s="1"/>
  <c r="Y133" i="51" s="1"/>
  <c r="Y132" i="51" s="1"/>
  <c r="AB918" i="51"/>
  <c r="AA908" i="51"/>
  <c r="AB908" i="51" s="1"/>
  <c r="AA770" i="51"/>
  <c r="AA769" i="51" s="1"/>
  <c r="AA767" i="51" s="1"/>
  <c r="AB753" i="51"/>
  <c r="AB752" i="51" s="1"/>
  <c r="AA306" i="51"/>
  <c r="AB306" i="51" s="1"/>
  <c r="T1095" i="51"/>
  <c r="U1095" i="51" s="1"/>
  <c r="U1046" i="51"/>
  <c r="V1046" i="51" s="1"/>
  <c r="Y753" i="51"/>
  <c r="Y752" i="51" s="1"/>
  <c r="U752" i="51"/>
  <c r="U1098" i="51"/>
  <c r="V1098" i="51" s="1"/>
  <c r="Z897" i="51"/>
  <c r="Z896" i="51" s="1"/>
  <c r="Z886" i="51" s="1"/>
  <c r="V917" i="51"/>
  <c r="W917" i="51" s="1"/>
  <c r="X917" i="51" s="1"/>
  <c r="T759" i="51"/>
  <c r="Z343" i="51"/>
  <c r="Z338" i="51" s="1"/>
  <c r="Z313" i="51" s="1"/>
  <c r="Y742" i="51"/>
  <c r="T987" i="51"/>
  <c r="U987" i="51" s="1"/>
  <c r="V987" i="51" s="1"/>
  <c r="V1133" i="51"/>
  <c r="W1133" i="51" s="1"/>
  <c r="T1047" i="51"/>
  <c r="U1047" i="51" s="1"/>
  <c r="V567" i="51"/>
  <c r="V566" i="51" s="1"/>
  <c r="T1040" i="51"/>
  <c r="U1040" i="51" s="1"/>
  <c r="T1122" i="51"/>
  <c r="U1122" i="51" s="1"/>
  <c r="U1105" i="51"/>
  <c r="V1105" i="51" s="1"/>
  <c r="T1087" i="51"/>
  <c r="U1087" i="51" s="1"/>
  <c r="T1109" i="51"/>
  <c r="U1109" i="51" s="1"/>
  <c r="T1113" i="51"/>
  <c r="U1113" i="51" s="1"/>
  <c r="U1029" i="51"/>
  <c r="V1029" i="51" s="1"/>
  <c r="V817" i="51"/>
  <c r="U1000" i="51"/>
  <c r="V1000" i="51" s="1"/>
  <c r="R974" i="51"/>
  <c r="S974" i="51" s="1"/>
  <c r="R822" i="51"/>
  <c r="W860" i="51"/>
  <c r="W858" i="51" s="1"/>
  <c r="W857" i="51" s="1"/>
  <c r="U1010" i="51"/>
  <c r="V1010" i="51" s="1"/>
  <c r="T1071" i="51"/>
  <c r="U1071" i="51" s="1"/>
  <c r="V1071" i="51" s="1"/>
  <c r="T991" i="51"/>
  <c r="U991" i="51" s="1"/>
  <c r="V991" i="51" s="1"/>
  <c r="T1020" i="51"/>
  <c r="U1020" i="51" s="1"/>
  <c r="T1022" i="51"/>
  <c r="U1022" i="51" s="1"/>
  <c r="V1022" i="51" s="1"/>
  <c r="V999" i="51"/>
  <c r="W999" i="51" s="1"/>
  <c r="X999" i="51" s="1"/>
  <c r="Y999" i="51" s="1"/>
  <c r="T994" i="51"/>
  <c r="U994" i="51" s="1"/>
  <c r="V986" i="51"/>
  <c r="W986" i="51" s="1"/>
  <c r="X986" i="51" s="1"/>
  <c r="V1096" i="51"/>
  <c r="W1096" i="51" s="1"/>
  <c r="T1128" i="51"/>
  <c r="U1128" i="51" s="1"/>
  <c r="V1128" i="51" s="1"/>
  <c r="U1076" i="51"/>
  <c r="V1076" i="51" s="1"/>
  <c r="W1076" i="51" s="1"/>
  <c r="V983" i="51"/>
  <c r="W983" i="51" s="1"/>
  <c r="V1078" i="51"/>
  <c r="W1078" i="51" s="1"/>
  <c r="X1078" i="51" s="1"/>
  <c r="T438" i="51"/>
  <c r="T437" i="51" s="1"/>
  <c r="U1119" i="51"/>
  <c r="V1119" i="51" s="1"/>
  <c r="W1119" i="51" s="1"/>
  <c r="Z527" i="51"/>
  <c r="Z576" i="51"/>
  <c r="V1110" i="51"/>
  <c r="W1110" i="51" s="1"/>
  <c r="W1118" i="51"/>
  <c r="X1118" i="51" s="1"/>
  <c r="S975" i="51"/>
  <c r="T975" i="51" s="1"/>
  <c r="W358" i="51"/>
  <c r="X358" i="51" s="1"/>
  <c r="V1082" i="51"/>
  <c r="W1082" i="51" s="1"/>
  <c r="Y777" i="51"/>
  <c r="U992" i="51"/>
  <c r="V992" i="51" s="1"/>
  <c r="W835" i="51"/>
  <c r="U827" i="51"/>
  <c r="V1058" i="51"/>
  <c r="W1058" i="51" s="1"/>
  <c r="V981" i="51"/>
  <c r="W981" i="51" s="1"/>
  <c r="Z840" i="51"/>
  <c r="Z839" i="51" s="1"/>
  <c r="Z834" i="51" s="1"/>
  <c r="T1014" i="51"/>
  <c r="U1014" i="51" s="1"/>
  <c r="V914" i="51"/>
  <c r="W914" i="51" s="1"/>
  <c r="U1034" i="51"/>
  <c r="V1034" i="51" s="1"/>
  <c r="R827" i="51"/>
  <c r="T1121" i="51"/>
  <c r="U1121" i="51" s="1"/>
  <c r="V1121" i="51" s="1"/>
  <c r="W778" i="51"/>
  <c r="J1183" i="51"/>
  <c r="W976" i="51"/>
  <c r="X976" i="51" s="1"/>
  <c r="U1066" i="51"/>
  <c r="V1066" i="51" s="1"/>
  <c r="W1066" i="51" s="1"/>
  <c r="R1075" i="51"/>
  <c r="S1075" i="51" s="1"/>
  <c r="T1072" i="51"/>
  <c r="X835" i="51"/>
  <c r="S980" i="51"/>
  <c r="T980" i="51" s="1"/>
  <c r="U980" i="51" s="1"/>
  <c r="V980" i="51" s="1"/>
  <c r="W303" i="51"/>
  <c r="W147" i="51" s="1"/>
  <c r="W130" i="51" s="1"/>
  <c r="R1126" i="51"/>
  <c r="S1126" i="51" s="1"/>
  <c r="T1126" i="51" s="1"/>
  <c r="R1116" i="51"/>
  <c r="U997" i="51"/>
  <c r="V997" i="51" s="1"/>
  <c r="V1084" i="51"/>
  <c r="W1084" i="51" s="1"/>
  <c r="R1129" i="51"/>
  <c r="S1129" i="51" s="1"/>
  <c r="T1129" i="51" s="1"/>
  <c r="U1129" i="51" s="1"/>
  <c r="Y625" i="51"/>
  <c r="W624" i="51"/>
  <c r="R1060" i="51"/>
  <c r="S1060" i="51" s="1"/>
  <c r="T1060" i="51" s="1"/>
  <c r="U1060" i="51" s="1"/>
  <c r="R1104" i="51"/>
  <c r="S1104" i="51" s="1"/>
  <c r="W825" i="51"/>
  <c r="W822" i="51" s="1"/>
  <c r="Y826" i="51"/>
  <c r="W446" i="51"/>
  <c r="S1030" i="51"/>
  <c r="T1030" i="51" s="1"/>
  <c r="U1124" i="51"/>
  <c r="V1124" i="51" s="1"/>
  <c r="S1019" i="51"/>
  <c r="T1019" i="51" s="1"/>
  <c r="V772" i="51"/>
  <c r="T771" i="51"/>
  <c r="W316" i="51"/>
  <c r="U315" i="51"/>
  <c r="U314" i="51" s="1"/>
  <c r="T828" i="51"/>
  <c r="V829" i="51"/>
  <c r="S1117" i="51"/>
  <c r="T1117" i="51" s="1"/>
  <c r="U1117" i="51" s="1"/>
  <c r="Y821" i="51"/>
  <c r="Y820" i="51" s="1"/>
  <c r="Y819" i="51" s="1"/>
  <c r="W754" i="51"/>
  <c r="W747" i="51" s="1"/>
  <c r="V824" i="51"/>
  <c r="T823" i="51"/>
  <c r="T822" i="51" s="1"/>
  <c r="T1114" i="51"/>
  <c r="U603" i="51"/>
  <c r="U602" i="51" s="1"/>
  <c r="Y604" i="51"/>
  <c r="Y603" i="51" s="1"/>
  <c r="Y602" i="51" s="1"/>
  <c r="U1100" i="51"/>
  <c r="V1100" i="51" s="1"/>
  <c r="W1100" i="51" s="1"/>
  <c r="T1067" i="51"/>
  <c r="U1067" i="51" s="1"/>
  <c r="T1044" i="51"/>
  <c r="U1044" i="51" s="1"/>
  <c r="U982" i="51"/>
  <c r="T1011" i="51"/>
  <c r="U1011" i="51" s="1"/>
  <c r="T1009" i="51"/>
  <c r="U1008" i="51"/>
  <c r="V1008" i="51" s="1"/>
  <c r="T1063" i="51"/>
  <c r="U1063" i="51" s="1"/>
  <c r="U557" i="51"/>
  <c r="W557" i="51" s="1"/>
  <c r="Y304" i="51"/>
  <c r="T321" i="51"/>
  <c r="V322" i="51"/>
  <c r="U1093" i="51"/>
  <c r="V1093" i="51" s="1"/>
  <c r="X778" i="51"/>
  <c r="X754" i="51" s="1"/>
  <c r="X747" i="51" s="1"/>
  <c r="T532" i="51"/>
  <c r="V533" i="51"/>
  <c r="T993" i="51"/>
  <c r="U993" i="51" s="1"/>
  <c r="T625" i="51"/>
  <c r="R624" i="51"/>
  <c r="R1068" i="51"/>
  <c r="Z553" i="51"/>
  <c r="AB553" i="51" s="1"/>
  <c r="X760" i="51"/>
  <c r="V1108" i="51"/>
  <c r="W1108" i="51" s="1"/>
  <c r="X726" i="51"/>
  <c r="X604" i="51"/>
  <c r="V603" i="51"/>
  <c r="V602" i="51" s="1"/>
  <c r="U1080" i="51"/>
  <c r="V1080" i="51" s="1"/>
  <c r="U1054" i="51"/>
  <c r="R145" i="51"/>
  <c r="R144" i="51" s="1"/>
  <c r="R143" i="51" s="1"/>
  <c r="R142" i="51" s="1"/>
  <c r="T146" i="51"/>
  <c r="U320" i="51"/>
  <c r="S1112" i="51"/>
  <c r="T1112" i="51" s="1"/>
  <c r="Y779" i="51"/>
  <c r="R1079" i="51"/>
  <c r="S1079" i="51" s="1"/>
  <c r="T989" i="51"/>
  <c r="U989" i="51" s="1"/>
  <c r="Y736" i="51"/>
  <c r="R978" i="51"/>
  <c r="S1101" i="51"/>
  <c r="T1101" i="51" s="1"/>
  <c r="T1015" i="51"/>
  <c r="U1015" i="51" s="1"/>
  <c r="T447" i="51"/>
  <c r="V447" i="51" s="1"/>
  <c r="W1016" i="51"/>
  <c r="X1016" i="51" s="1"/>
  <c r="Y1016" i="51" s="1"/>
  <c r="R1115" i="51"/>
  <c r="S1115" i="51" s="1"/>
  <c r="T1115" i="51" s="1"/>
  <c r="Y840" i="51"/>
  <c r="Y839" i="51" s="1"/>
  <c r="Y834" i="51" s="1"/>
  <c r="R1094" i="51"/>
  <c r="S1094" i="51" s="1"/>
  <c r="T1094" i="51" s="1"/>
  <c r="R1125" i="51"/>
  <c r="S1125" i="51" s="1"/>
  <c r="T1125" i="51" s="1"/>
  <c r="T417" i="51"/>
  <c r="R416" i="51"/>
  <c r="R415" i="51" s="1"/>
  <c r="R414" i="51" s="1"/>
  <c r="V1043" i="51"/>
  <c r="W1043" i="51" s="1"/>
  <c r="R137" i="51"/>
  <c r="R134" i="51" s="1"/>
  <c r="R133" i="51" s="1"/>
  <c r="R132" i="51" s="1"/>
  <c r="T138" i="51"/>
  <c r="V825" i="51"/>
  <c r="X826" i="51"/>
  <c r="U1086" i="51"/>
  <c r="V1086" i="51" s="1"/>
  <c r="T1057" i="51"/>
  <c r="U1057" i="51" s="1"/>
  <c r="W1042" i="51"/>
  <c r="X1042" i="51" s="1"/>
  <c r="Y1042" i="51" s="1"/>
  <c r="R1134" i="51"/>
  <c r="S1134" i="51" s="1"/>
  <c r="T1134" i="51" s="1"/>
  <c r="U561" i="51"/>
  <c r="W887" i="51"/>
  <c r="U1004" i="51"/>
  <c r="V1004" i="51" s="1"/>
  <c r="W562" i="51"/>
  <c r="X544" i="51"/>
  <c r="Y544" i="51" s="1"/>
  <c r="W1018" i="51"/>
  <c r="X1018" i="51" s="1"/>
  <c r="U1127" i="51"/>
  <c r="V1127" i="51" s="1"/>
  <c r="W1127" i="51" s="1"/>
  <c r="X1127" i="51" s="1"/>
  <c r="T737" i="51"/>
  <c r="T725" i="51" s="1"/>
  <c r="T682" i="51" s="1"/>
  <c r="T600" i="51" s="1"/>
  <c r="T599" i="51" s="1"/>
  <c r="U1002" i="51"/>
  <c r="V1002" i="51" s="1"/>
  <c r="X1041" i="51"/>
  <c r="Y1041" i="51" s="1"/>
  <c r="W830" i="51"/>
  <c r="Y831" i="51"/>
  <c r="T1099" i="51"/>
  <c r="U1099" i="51" s="1"/>
  <c r="U886" i="51"/>
  <c r="Y411" i="51"/>
  <c r="Y409" i="51" s="1"/>
  <c r="Y408" i="51" s="1"/>
  <c r="W409" i="51"/>
  <c r="W408" i="51" s="1"/>
  <c r="V318" i="51"/>
  <c r="V317" i="51" s="1"/>
  <c r="U979" i="51"/>
  <c r="V979" i="51" s="1"/>
  <c r="T1081" i="51"/>
  <c r="U1081" i="51" s="1"/>
  <c r="X441" i="51"/>
  <c r="W536" i="51"/>
  <c r="U535" i="51"/>
  <c r="U534" i="51" s="1"/>
  <c r="T1036" i="51"/>
  <c r="U1111" i="51"/>
  <c r="V1111" i="51" s="1"/>
  <c r="P131" i="51"/>
  <c r="U1070" i="51"/>
  <c r="T1083" i="51"/>
  <c r="T1074" i="51"/>
  <c r="U1074" i="51" s="1"/>
  <c r="U995" i="51"/>
  <c r="R820" i="51"/>
  <c r="R819" i="51" s="1"/>
  <c r="V821" i="51"/>
  <c r="X821" i="51" s="1"/>
  <c r="Y772" i="51"/>
  <c r="W771" i="51"/>
  <c r="T1062" i="51"/>
  <c r="U1062" i="51" s="1"/>
  <c r="U984" i="51"/>
  <c r="V984" i="51" s="1"/>
  <c r="W864" i="51"/>
  <c r="W861" i="51" s="1"/>
  <c r="Y865" i="51"/>
  <c r="Z780" i="51"/>
  <c r="AA780" i="51" s="1"/>
  <c r="Y751" i="51"/>
  <c r="Y750" i="51" s="1"/>
  <c r="U750" i="51"/>
  <c r="W1090" i="51"/>
  <c r="U140" i="51"/>
  <c r="U139" i="51" s="1"/>
  <c r="U131" i="51" s="1"/>
  <c r="W141" i="51"/>
  <c r="R1102" i="51"/>
  <c r="S1102" i="51" s="1"/>
  <c r="V1064" i="51"/>
  <c r="S1053" i="51"/>
  <c r="T1091" i="51"/>
  <c r="U1091" i="51" s="1"/>
  <c r="W321" i="51"/>
  <c r="Y322" i="51"/>
  <c r="S998" i="51"/>
  <c r="S1038" i="51"/>
  <c r="Z770" i="51"/>
  <c r="Z769" i="51" s="1"/>
  <c r="Z767" i="51" s="1"/>
  <c r="W633" i="51"/>
  <c r="U631" i="51"/>
  <c r="U630" i="51" s="1"/>
  <c r="U739" i="51"/>
  <c r="U737" i="51" s="1"/>
  <c r="U725" i="51" s="1"/>
  <c r="U682" i="51" s="1"/>
  <c r="U600" i="51" s="1"/>
  <c r="S737" i="51"/>
  <c r="S725" i="51" s="1"/>
  <c r="S682" i="51" s="1"/>
  <c r="S600" i="51" s="1"/>
  <c r="S599" i="51" s="1"/>
  <c r="T1061" i="51"/>
  <c r="U1061" i="51" s="1"/>
  <c r="U1051" i="51"/>
  <c r="V1051" i="51" s="1"/>
  <c r="W533" i="51"/>
  <c r="U532" i="51"/>
  <c r="X864" i="51"/>
  <c r="X861" i="51" s="1"/>
  <c r="T757" i="51"/>
  <c r="R755" i="51"/>
  <c r="X614" i="51"/>
  <c r="X613" i="51" s="1"/>
  <c r="X1107" i="51"/>
  <c r="Y1107" i="51" s="1"/>
  <c r="V1001" i="51"/>
  <c r="W1001" i="51" s="1"/>
  <c r="U1023" i="51"/>
  <c r="V1023" i="51" s="1"/>
  <c r="X319" i="51"/>
  <c r="U145" i="51"/>
  <c r="U144" i="51" s="1"/>
  <c r="U143" i="51" s="1"/>
  <c r="U142" i="51" s="1"/>
  <c r="W146" i="51"/>
  <c r="U441" i="51"/>
  <c r="W441" i="51" s="1"/>
  <c r="V1006" i="51"/>
  <c r="S1059" i="51"/>
  <c r="V1106" i="51"/>
  <c r="V1032" i="51"/>
  <c r="W1032" i="51" s="1"/>
  <c r="U1005" i="51"/>
  <c r="Z948" i="51"/>
  <c r="U1003" i="51"/>
  <c r="V1003" i="51" s="1"/>
  <c r="Y455" i="51"/>
  <c r="Y438" i="51" s="1"/>
  <c r="Y437" i="51" s="1"/>
  <c r="X764" i="51"/>
  <c r="T1077" i="51"/>
  <c r="U1077" i="51" s="1"/>
  <c r="V750" i="51"/>
  <c r="V749" i="51" s="1"/>
  <c r="V748" i="51" s="1"/>
  <c r="Z751" i="51"/>
  <c r="Z750" i="51" s="1"/>
  <c r="Z749" i="51" s="1"/>
  <c r="Z748" i="51" s="1"/>
  <c r="S1073" i="51"/>
  <c r="T606" i="51"/>
  <c r="R605" i="51"/>
  <c r="T820" i="51"/>
  <c r="T819" i="51" s="1"/>
  <c r="Z637" i="51"/>
  <c r="Z635" i="51" s="1"/>
  <c r="V635" i="51"/>
  <c r="T1103" i="51"/>
  <c r="U1103" i="51" s="1"/>
  <c r="T1035" i="51"/>
  <c r="W1055" i="51"/>
  <c r="X1055" i="51" s="1"/>
  <c r="V990" i="51"/>
  <c r="W990" i="51" s="1"/>
  <c r="R140" i="51"/>
  <c r="R139" i="51" s="1"/>
  <c r="T141" i="51"/>
  <c r="U1088" i="51"/>
  <c r="V1027" i="51"/>
  <c r="W1017" i="51"/>
  <c r="U587" i="51"/>
  <c r="W588" i="51"/>
  <c r="V451" i="51"/>
  <c r="X451" i="51" s="1"/>
  <c r="S977" i="51"/>
  <c r="T1120" i="51"/>
  <c r="U1120" i="51" s="1"/>
  <c r="V831" i="51"/>
  <c r="T830" i="51"/>
  <c r="X536" i="51"/>
  <c r="V535" i="51"/>
  <c r="V534" i="51" s="1"/>
  <c r="T1089" i="51"/>
  <c r="U1089" i="51" s="1"/>
  <c r="V1026" i="51"/>
  <c r="V634" i="51"/>
  <c r="T631" i="51"/>
  <c r="T630" i="51" s="1"/>
  <c r="T1123" i="51"/>
  <c r="U1123" i="51" s="1"/>
  <c r="T1045" i="51"/>
  <c r="V1039" i="51"/>
  <c r="W1039" i="51" s="1"/>
  <c r="V561" i="51"/>
  <c r="X1012" i="51"/>
  <c r="Y1012" i="51" s="1"/>
  <c r="T1131" i="51"/>
  <c r="U1131" i="51" s="1"/>
  <c r="T628" i="51"/>
  <c r="Z413" i="51"/>
  <c r="AB413" i="51" s="1"/>
  <c r="W1013" i="51"/>
  <c r="X1013" i="51" s="1"/>
  <c r="R560" i="51"/>
  <c r="T1065" i="51"/>
  <c r="U1065" i="51" s="1"/>
  <c r="T136" i="51"/>
  <c r="Y324" i="51"/>
  <c r="W323" i="51"/>
  <c r="T325" i="51"/>
  <c r="R323" i="51"/>
  <c r="R320" i="51" s="1"/>
  <c r="U1056" i="51"/>
  <c r="V1056" i="51" s="1"/>
  <c r="Y569" i="51"/>
  <c r="W566" i="51"/>
  <c r="W563" i="51" s="1"/>
  <c r="W137" i="51"/>
  <c r="W134" i="51" s="1"/>
  <c r="W133" i="51" s="1"/>
  <c r="W132" i="51" s="1"/>
  <c r="V1052" i="51"/>
  <c r="Y836" i="51"/>
  <c r="T409" i="51"/>
  <c r="T408" i="51" s="1"/>
  <c r="W756" i="51"/>
  <c r="U755" i="51"/>
  <c r="V438" i="51"/>
  <c r="V437" i="51" s="1"/>
  <c r="V551" i="51"/>
  <c r="V550" i="51" s="1"/>
  <c r="V331" i="51"/>
  <c r="V330" i="51" s="1"/>
  <c r="Z756" i="51"/>
  <c r="AB756" i="51" s="1"/>
  <c r="X1132" i="51"/>
  <c r="Y1132" i="51" s="1"/>
  <c r="Z420" i="51"/>
  <c r="AB420" i="51" s="1"/>
  <c r="Z641" i="51"/>
  <c r="AB641" i="51" s="1"/>
  <c r="V1033" i="51"/>
  <c r="W1033" i="51" s="1"/>
  <c r="Y829" i="51"/>
  <c r="W828" i="51"/>
  <c r="T331" i="51"/>
  <c r="T330" i="51" s="1"/>
  <c r="X332" i="51"/>
  <c r="W1031" i="51"/>
  <c r="X1031" i="51" s="1"/>
  <c r="V1040" i="51"/>
  <c r="W1040" i="51" s="1"/>
  <c r="Z311" i="51"/>
  <c r="Y442" i="51"/>
  <c r="AA442" i="51" s="1"/>
  <c r="T642" i="51"/>
  <c r="R640" i="51"/>
  <c r="R639" i="51" s="1"/>
  <c r="V1069" i="51"/>
  <c r="W1069" i="51" s="1"/>
  <c r="V1130" i="51"/>
  <c r="W420" i="51"/>
  <c r="U416" i="51"/>
  <c r="U415" i="51" s="1"/>
  <c r="U414" i="51" s="1"/>
  <c r="U453" i="51"/>
  <c r="W453" i="51" s="1"/>
  <c r="W445" i="51"/>
  <c r="T1085" i="51"/>
  <c r="U1085" i="51" s="1"/>
  <c r="T453" i="51"/>
  <c r="V453" i="51" s="1"/>
  <c r="T442" i="51"/>
  <c r="W1092" i="51"/>
  <c r="T561" i="51"/>
  <c r="X562" i="51"/>
  <c r="V1007" i="51"/>
  <c r="W1007" i="51" s="1"/>
  <c r="Z837" i="51"/>
  <c r="V835" i="51"/>
  <c r="Z440" i="51"/>
  <c r="AB440" i="51" s="1"/>
  <c r="Y646" i="51"/>
  <c r="W640" i="51"/>
  <c r="W639" i="51" s="1"/>
  <c r="Z616" i="51"/>
  <c r="V614" i="51"/>
  <c r="V613" i="51" s="1"/>
  <c r="T988" i="51"/>
  <c r="U988" i="51" s="1"/>
  <c r="X1025" i="51"/>
  <c r="X1050" i="51"/>
  <c r="Y1050" i="51" s="1"/>
  <c r="W985" i="51"/>
  <c r="X552" i="51"/>
  <c r="T558" i="51"/>
  <c r="Y558" i="51"/>
  <c r="AA558" i="51" s="1"/>
  <c r="S560" i="51"/>
  <c r="T1021" i="51"/>
  <c r="V760" i="51"/>
  <c r="Z762" i="51"/>
  <c r="R315" i="51"/>
  <c r="R314" i="51" s="1"/>
  <c r="T316" i="51"/>
  <c r="X461" i="51"/>
  <c r="V458" i="51"/>
  <c r="V457" i="51" s="1"/>
  <c r="V456" i="51" s="1"/>
  <c r="V411" i="51"/>
  <c r="Y335" i="51"/>
  <c r="Y331" i="51" s="1"/>
  <c r="Y330" i="51" s="1"/>
  <c r="T1037" i="51"/>
  <c r="X444" i="51"/>
  <c r="R973" i="51"/>
  <c r="X449" i="51"/>
  <c r="V1024" i="51"/>
  <c r="X439" i="51"/>
  <c r="V996" i="51"/>
  <c r="W996" i="51" s="1"/>
  <c r="X274" i="51"/>
  <c r="X273" i="51" s="1"/>
  <c r="X147" i="51" s="1"/>
  <c r="X130" i="51" s="1"/>
  <c r="Z299" i="51"/>
  <c r="AB299" i="51" s="1"/>
  <c r="AB289" i="51" s="1"/>
  <c r="AB274" i="51" s="1"/>
  <c r="AB273" i="51" s="1"/>
  <c r="U1049" i="51"/>
  <c r="V1049" i="51" s="1"/>
  <c r="V565" i="51"/>
  <c r="T564" i="51"/>
  <c r="T563" i="51" s="1"/>
  <c r="V1097" i="51"/>
  <c r="W1097" i="51" s="1"/>
  <c r="W449" i="51"/>
  <c r="S97" i="51"/>
  <c r="S86" i="51" s="1"/>
  <c r="R42" i="51"/>
  <c r="R10" i="51" s="1"/>
  <c r="R1139" i="51" s="1"/>
  <c r="R80" i="51"/>
  <c r="T98" i="51"/>
  <c r="W915" i="51"/>
  <c r="X915" i="51" s="1"/>
  <c r="Y913" i="51"/>
  <c r="T916" i="51"/>
  <c r="Z909" i="51"/>
  <c r="AA909" i="51" s="1"/>
  <c r="W1046" i="51" l="1"/>
  <c r="X1046" i="51" s="1"/>
  <c r="W749" i="51"/>
  <c r="W748" i="51" s="1"/>
  <c r="V1047" i="51"/>
  <c r="W1048" i="51"/>
  <c r="X1048" i="51" s="1"/>
  <c r="AB951" i="51"/>
  <c r="Y749" i="51"/>
  <c r="Y748" i="51" s="1"/>
  <c r="X1028" i="51"/>
  <c r="Y1028" i="51" s="1"/>
  <c r="Z304" i="51"/>
  <c r="Y303" i="51"/>
  <c r="AB897" i="51"/>
  <c r="AB896" i="51" s="1"/>
  <c r="Y835" i="51"/>
  <c r="Z760" i="51"/>
  <c r="Z614" i="51"/>
  <c r="Z613" i="51" s="1"/>
  <c r="V1113" i="51"/>
  <c r="W1113" i="51" s="1"/>
  <c r="Z835" i="51"/>
  <c r="W987" i="51"/>
  <c r="X987" i="51" s="1"/>
  <c r="AB305" i="51"/>
  <c r="AB304" i="51" s="1"/>
  <c r="AA304" i="51"/>
  <c r="Y449" i="51"/>
  <c r="AA449" i="51" s="1"/>
  <c r="Z444" i="51"/>
  <c r="AB444" i="51" s="1"/>
  <c r="X561" i="51"/>
  <c r="Z310" i="51"/>
  <c r="X331" i="51"/>
  <c r="X330" i="51" s="1"/>
  <c r="Y566" i="51"/>
  <c r="Y563" i="51" s="1"/>
  <c r="AA569" i="51"/>
  <c r="AA566" i="51" s="1"/>
  <c r="AA563" i="51" s="1"/>
  <c r="X763" i="51"/>
  <c r="X759" i="51" s="1"/>
  <c r="X318" i="51"/>
  <c r="X317" i="51" s="1"/>
  <c r="Y771" i="51"/>
  <c r="AA772" i="51"/>
  <c r="AA771" i="51" s="1"/>
  <c r="Z1042" i="51"/>
  <c r="AA1042" i="51" s="1"/>
  <c r="AB1042" i="51" s="1"/>
  <c r="AB782" i="51"/>
  <c r="AA311" i="51"/>
  <c r="AA310" i="51" s="1"/>
  <c r="AB837" i="51"/>
  <c r="AB835" i="51" s="1"/>
  <c r="AB762" i="51"/>
  <c r="AB760" i="51" s="1"/>
  <c r="AA751" i="51"/>
  <c r="AA750" i="51" s="1"/>
  <c r="AB770" i="51"/>
  <c r="AB769" i="51" s="1"/>
  <c r="AB767" i="51" s="1"/>
  <c r="AA335" i="51"/>
  <c r="AA331" i="51" s="1"/>
  <c r="AA330" i="51" s="1"/>
  <c r="Y441" i="51"/>
  <c r="AA441" i="51" s="1"/>
  <c r="X820" i="51"/>
  <c r="X819" i="51" s="1"/>
  <c r="Z441" i="51"/>
  <c r="AB441" i="51" s="1"/>
  <c r="Y830" i="51"/>
  <c r="AA831" i="51"/>
  <c r="AA830" i="51" s="1"/>
  <c r="Y446" i="51"/>
  <c r="AA446" i="51" s="1"/>
  <c r="Z777" i="51"/>
  <c r="AA777" i="51" s="1"/>
  <c r="AB777" i="51" s="1"/>
  <c r="AA138" i="51"/>
  <c r="AA137" i="51" s="1"/>
  <c r="AA134" i="51" s="1"/>
  <c r="AA133" i="51" s="1"/>
  <c r="AA132" i="51" s="1"/>
  <c r="AA411" i="51"/>
  <c r="AA409" i="51" s="1"/>
  <c r="AA408" i="51" s="1"/>
  <c r="AB840" i="51"/>
  <c r="AB839" i="51" s="1"/>
  <c r="AB834" i="51" s="1"/>
  <c r="AA604" i="51"/>
  <c r="AA603" i="51" s="1"/>
  <c r="AA602" i="51" s="1"/>
  <c r="Z913" i="51"/>
  <c r="AA913" i="51" s="1"/>
  <c r="Z449" i="51"/>
  <c r="AB449" i="51" s="1"/>
  <c r="Y445" i="51"/>
  <c r="AA445" i="51" s="1"/>
  <c r="Y323" i="51"/>
  <c r="AA324" i="51"/>
  <c r="AA323" i="51" s="1"/>
  <c r="Z451" i="51"/>
  <c r="AB451" i="51" s="1"/>
  <c r="AB780" i="51"/>
  <c r="Y543" i="51"/>
  <c r="Y531" i="51" s="1"/>
  <c r="Y526" i="51" s="1"/>
  <c r="Y498" i="51" s="1"/>
  <c r="Y405" i="51" s="1"/>
  <c r="Z1016" i="51"/>
  <c r="AA1016" i="51" s="1"/>
  <c r="AB1016" i="51" s="1"/>
  <c r="Y778" i="51"/>
  <c r="Y754" i="51" s="1"/>
  <c r="Y825" i="51"/>
  <c r="Y822" i="51" s="1"/>
  <c r="AA826" i="51"/>
  <c r="AA825" i="51" s="1"/>
  <c r="AA822" i="51" s="1"/>
  <c r="Z1028" i="51"/>
  <c r="AA1028" i="51" s="1"/>
  <c r="AB1028" i="51" s="1"/>
  <c r="AA821" i="51"/>
  <c r="AA820" i="51" s="1"/>
  <c r="AA819" i="51" s="1"/>
  <c r="AB751" i="51"/>
  <c r="AB750" i="51" s="1"/>
  <c r="AB749" i="51" s="1"/>
  <c r="AB748" i="51" s="1"/>
  <c r="AB616" i="51"/>
  <c r="AB614" i="51" s="1"/>
  <c r="AB613" i="51" s="1"/>
  <c r="AA836" i="51"/>
  <c r="AA835" i="51" s="1"/>
  <c r="AA759" i="51"/>
  <c r="AA840" i="51"/>
  <c r="AA839" i="51" s="1"/>
  <c r="AA834" i="51" s="1"/>
  <c r="AA455" i="51"/>
  <c r="AA438" i="51" s="1"/>
  <c r="AA437" i="51" s="1"/>
  <c r="D45" i="15"/>
  <c r="AB909" i="51"/>
  <c r="X551" i="51"/>
  <c r="X550" i="51" s="1"/>
  <c r="Y640" i="51"/>
  <c r="Y639" i="51" s="1"/>
  <c r="AA646" i="51"/>
  <c r="AA640" i="51" s="1"/>
  <c r="AA639" i="51" s="1"/>
  <c r="Y828" i="51"/>
  <c r="AA829" i="51"/>
  <c r="AA828" i="51" s="1"/>
  <c r="Z947" i="51"/>
  <c r="Y321" i="51"/>
  <c r="AA322" i="51"/>
  <c r="AA321" i="51" s="1"/>
  <c r="Y864" i="51"/>
  <c r="Y861" i="51" s="1"/>
  <c r="Z1041" i="51"/>
  <c r="AA1041" i="51" s="1"/>
  <c r="AB1041" i="51" s="1"/>
  <c r="W561" i="51"/>
  <c r="Y726" i="51"/>
  <c r="Z726" i="51" s="1"/>
  <c r="Y557" i="51"/>
  <c r="AA557" i="51" s="1"/>
  <c r="Y624" i="51"/>
  <c r="AA625" i="51"/>
  <c r="AA624" i="51" s="1"/>
  <c r="Z742" i="51"/>
  <c r="AA742" i="51" s="1"/>
  <c r="AB742" i="51" s="1"/>
  <c r="AA948" i="51"/>
  <c r="AA947" i="51" s="1"/>
  <c r="AA753" i="51"/>
  <c r="AA752" i="51" s="1"/>
  <c r="AB637" i="51"/>
  <c r="AB635" i="51" s="1"/>
  <c r="U749" i="51"/>
  <c r="U748" i="51" s="1"/>
  <c r="X567" i="51"/>
  <c r="X566" i="51" s="1"/>
  <c r="V1122" i="51"/>
  <c r="W1122" i="51" s="1"/>
  <c r="V1109" i="51"/>
  <c r="W1109" i="51" s="1"/>
  <c r="X1109" i="51" s="1"/>
  <c r="Y1109" i="51" s="1"/>
  <c r="X1133" i="51"/>
  <c r="Y1133" i="51" s="1"/>
  <c r="Z736" i="51"/>
  <c r="AA736" i="51" s="1"/>
  <c r="AA726" i="51" s="1"/>
  <c r="W817" i="51"/>
  <c r="X860" i="51"/>
  <c r="X858" i="51" s="1"/>
  <c r="X857" i="51" s="1"/>
  <c r="X817" i="51" s="1"/>
  <c r="W1105" i="51"/>
  <c r="X1105" i="51" s="1"/>
  <c r="Z549" i="51"/>
  <c r="W1000" i="51"/>
  <c r="X1000" i="51" s="1"/>
  <c r="V994" i="51"/>
  <c r="W994" i="51" s="1"/>
  <c r="X994" i="51" s="1"/>
  <c r="X1096" i="51"/>
  <c r="Y1096" i="51" s="1"/>
  <c r="V1020" i="51"/>
  <c r="W1020" i="51" s="1"/>
  <c r="W1086" i="51"/>
  <c r="X1086" i="51" s="1"/>
  <c r="Y147" i="51"/>
  <c r="Y130" i="51" s="1"/>
  <c r="Y986" i="51"/>
  <c r="U975" i="51"/>
  <c r="V975" i="51" s="1"/>
  <c r="T827" i="51"/>
  <c r="X983" i="51"/>
  <c r="Y983" i="51" s="1"/>
  <c r="Y1118" i="51"/>
  <c r="Y886" i="51"/>
  <c r="X1110" i="51"/>
  <c r="Y1110" i="51" s="1"/>
  <c r="Y358" i="51"/>
  <c r="X1082" i="51"/>
  <c r="Y1082" i="51" s="1"/>
  <c r="W992" i="51"/>
  <c r="X992" i="51" s="1"/>
  <c r="X1058" i="51"/>
  <c r="Y1058" i="51" s="1"/>
  <c r="X914" i="51"/>
  <c r="Y914" i="51" s="1"/>
  <c r="V1014" i="51"/>
  <c r="W1014" i="51" s="1"/>
  <c r="X981" i="51"/>
  <c r="Y981" i="51" s="1"/>
  <c r="V1060" i="51"/>
  <c r="W1060" i="51" s="1"/>
  <c r="X1060" i="51" s="1"/>
  <c r="Y976" i="51"/>
  <c r="U1072" i="51"/>
  <c r="V1072" i="51" s="1"/>
  <c r="X543" i="51"/>
  <c r="S1116" i="51"/>
  <c r="T1116" i="51" s="1"/>
  <c r="W997" i="51"/>
  <c r="X997" i="51" s="1"/>
  <c r="X1084" i="51"/>
  <c r="Y1084" i="51" s="1"/>
  <c r="V759" i="51"/>
  <c r="W1124" i="51"/>
  <c r="U1030" i="51"/>
  <c r="X1108" i="51"/>
  <c r="Y1108" i="51" s="1"/>
  <c r="W827" i="51"/>
  <c r="T1104" i="51"/>
  <c r="U1104" i="51" s="1"/>
  <c r="V1104" i="51" s="1"/>
  <c r="U1019" i="51"/>
  <c r="V1019" i="51" s="1"/>
  <c r="X1100" i="51"/>
  <c r="Y1100" i="51" s="1"/>
  <c r="Z289" i="51"/>
  <c r="Z274" i="51" s="1"/>
  <c r="Z273" i="51" s="1"/>
  <c r="U1114" i="51"/>
  <c r="V1114" i="51" s="1"/>
  <c r="W315" i="51"/>
  <c r="W314" i="51" s="1"/>
  <c r="Y316" i="51"/>
  <c r="V1117" i="51"/>
  <c r="W1117" i="51" s="1"/>
  <c r="X829" i="51"/>
  <c r="V828" i="51"/>
  <c r="Z779" i="51"/>
  <c r="X824" i="51"/>
  <c r="V823" i="51"/>
  <c r="V822" i="51" s="1"/>
  <c r="V771" i="51"/>
  <c r="X772" i="51"/>
  <c r="V1015" i="51"/>
  <c r="W1015" i="51" s="1"/>
  <c r="V989" i="51"/>
  <c r="W989" i="51" s="1"/>
  <c r="U1112" i="51"/>
  <c r="V1112" i="51" s="1"/>
  <c r="U1101" i="51"/>
  <c r="V1101" i="51" s="1"/>
  <c r="W1080" i="51"/>
  <c r="X1080" i="51" s="1"/>
  <c r="Y1080" i="51" s="1"/>
  <c r="V1067" i="51"/>
  <c r="V1063" i="51"/>
  <c r="W1063" i="51" s="1"/>
  <c r="T145" i="51"/>
  <c r="T144" i="51" s="1"/>
  <c r="T143" i="51" s="1"/>
  <c r="T142" i="51" s="1"/>
  <c r="V146" i="51"/>
  <c r="S1068" i="51"/>
  <c r="T1068" i="51" s="1"/>
  <c r="V993" i="51"/>
  <c r="W993" i="51" s="1"/>
  <c r="V321" i="51"/>
  <c r="X322" i="51"/>
  <c r="X603" i="51"/>
  <c r="X602" i="51" s="1"/>
  <c r="Z604" i="51"/>
  <c r="AB604" i="51" s="1"/>
  <c r="AB603" i="51" s="1"/>
  <c r="AB602" i="51" s="1"/>
  <c r="W320" i="51"/>
  <c r="T1079" i="51"/>
  <c r="U1079" i="51" s="1"/>
  <c r="V1079" i="51" s="1"/>
  <c r="T624" i="51"/>
  <c r="V625" i="51"/>
  <c r="X533" i="51"/>
  <c r="V532" i="51"/>
  <c r="W1093" i="51"/>
  <c r="X1093" i="51" s="1"/>
  <c r="W1008" i="51"/>
  <c r="V1011" i="51"/>
  <c r="V1044" i="51"/>
  <c r="W1071" i="51"/>
  <c r="V1054" i="51"/>
  <c r="W1054" i="51" s="1"/>
  <c r="S978" i="51"/>
  <c r="T978" i="51" s="1"/>
  <c r="W1047" i="51"/>
  <c r="X1047" i="51" s="1"/>
  <c r="T1075" i="51"/>
  <c r="U1075" i="51" s="1"/>
  <c r="U1009" i="51"/>
  <c r="V982" i="51"/>
  <c r="U1126" i="51"/>
  <c r="V1126" i="51" s="1"/>
  <c r="W1126" i="51" s="1"/>
  <c r="W1004" i="51"/>
  <c r="X1004" i="51" s="1"/>
  <c r="V1057" i="51"/>
  <c r="W1057" i="51" s="1"/>
  <c r="V138" i="51"/>
  <c r="T137" i="51"/>
  <c r="T134" i="51" s="1"/>
  <c r="T133" i="51" s="1"/>
  <c r="T132" i="51" s="1"/>
  <c r="X1043" i="51"/>
  <c r="Z764" i="51"/>
  <c r="Z763" i="51" s="1"/>
  <c r="X1066" i="51"/>
  <c r="Y1066" i="51" s="1"/>
  <c r="X886" i="51"/>
  <c r="X825" i="51"/>
  <c r="Z826" i="51"/>
  <c r="X447" i="51"/>
  <c r="W886" i="51"/>
  <c r="V739" i="51"/>
  <c r="W739" i="51" s="1"/>
  <c r="Y562" i="51"/>
  <c r="Y561" i="51" s="1"/>
  <c r="V417" i="51"/>
  <c r="T416" i="51"/>
  <c r="T415" i="51" s="1"/>
  <c r="T414" i="51" s="1"/>
  <c r="Z544" i="51"/>
  <c r="AA544" i="51" s="1"/>
  <c r="W1003" i="51"/>
  <c r="X1003" i="51" s="1"/>
  <c r="T1102" i="51"/>
  <c r="U1102" i="51" s="1"/>
  <c r="U1115" i="51"/>
  <c r="V1115" i="51" s="1"/>
  <c r="W1002" i="51"/>
  <c r="X1002" i="51" s="1"/>
  <c r="W1027" i="51"/>
  <c r="X1027" i="51" s="1"/>
  <c r="U1134" i="51"/>
  <c r="V1134" i="51" s="1"/>
  <c r="V886" i="51"/>
  <c r="W1051" i="51"/>
  <c r="X1051" i="51" s="1"/>
  <c r="V1123" i="51"/>
  <c r="W1123" i="51" s="1"/>
  <c r="Y588" i="51"/>
  <c r="W587" i="51"/>
  <c r="U1125" i="51"/>
  <c r="V1125" i="51" s="1"/>
  <c r="Y533" i="51"/>
  <c r="W532" i="51"/>
  <c r="W631" i="51"/>
  <c r="W630" i="51" s="1"/>
  <c r="Y633" i="51"/>
  <c r="V1062" i="51"/>
  <c r="W1062" i="51" s="1"/>
  <c r="W1006" i="51"/>
  <c r="X1039" i="51"/>
  <c r="Z536" i="51"/>
  <c r="X535" i="51"/>
  <c r="X534" i="51" s="1"/>
  <c r="V1120" i="51"/>
  <c r="W1120" i="51" s="1"/>
  <c r="U1035" i="51"/>
  <c r="V1035" i="51" s="1"/>
  <c r="U1083" i="51"/>
  <c r="V1083" i="51" s="1"/>
  <c r="W1083" i="51" s="1"/>
  <c r="V1077" i="51"/>
  <c r="V1005" i="51"/>
  <c r="W145" i="51"/>
  <c r="W144" i="51" s="1"/>
  <c r="W143" i="51" s="1"/>
  <c r="W142" i="51" s="1"/>
  <c r="Y146" i="51"/>
  <c r="W1023" i="51"/>
  <c r="X1023" i="51" s="1"/>
  <c r="X1001" i="51"/>
  <c r="Y1001" i="51" s="1"/>
  <c r="X1017" i="51"/>
  <c r="W1022" i="51"/>
  <c r="W140" i="51"/>
  <c r="W139" i="51" s="1"/>
  <c r="W131" i="51" s="1"/>
  <c r="Y141" i="51"/>
  <c r="T1053" i="51"/>
  <c r="U1036" i="51"/>
  <c r="V1129" i="51"/>
  <c r="W1121" i="51"/>
  <c r="X1121" i="51" s="1"/>
  <c r="Z319" i="51"/>
  <c r="Z318" i="51" s="1"/>
  <c r="Z317" i="51" s="1"/>
  <c r="U599" i="51"/>
  <c r="V1099" i="51"/>
  <c r="W1099" i="51" s="1"/>
  <c r="U1045" i="51"/>
  <c r="V1045" i="51" s="1"/>
  <c r="V1088" i="51"/>
  <c r="X634" i="51"/>
  <c r="V631" i="51"/>
  <c r="V630" i="51" s="1"/>
  <c r="Z1107" i="51"/>
  <c r="AA1107" i="51" s="1"/>
  <c r="AB1107" i="51" s="1"/>
  <c r="V757" i="51"/>
  <c r="T755" i="51"/>
  <c r="V1091" i="51"/>
  <c r="W984" i="51"/>
  <c r="W1064" i="51"/>
  <c r="V1081" i="51"/>
  <c r="W1128" i="51"/>
  <c r="X1128" i="51" s="1"/>
  <c r="T1073" i="51"/>
  <c r="U1073" i="51" s="1"/>
  <c r="X990" i="51"/>
  <c r="Y990" i="51" s="1"/>
  <c r="V1061" i="51"/>
  <c r="W1061" i="51" s="1"/>
  <c r="V995" i="51"/>
  <c r="W995" i="51" s="1"/>
  <c r="U1094" i="51"/>
  <c r="V1094" i="51" s="1"/>
  <c r="R131" i="51"/>
  <c r="V1089" i="51"/>
  <c r="X831" i="51"/>
  <c r="V830" i="51"/>
  <c r="T977" i="51"/>
  <c r="U977" i="51" s="1"/>
  <c r="T140" i="51"/>
  <c r="T139" i="51" s="1"/>
  <c r="V141" i="51"/>
  <c r="Y1055" i="51"/>
  <c r="V1103" i="51"/>
  <c r="V606" i="51"/>
  <c r="T605" i="51"/>
  <c r="W991" i="51"/>
  <c r="X1032" i="51"/>
  <c r="Y1032" i="51" s="1"/>
  <c r="Z865" i="51"/>
  <c r="AA865" i="51" s="1"/>
  <c r="AA864" i="51" s="1"/>
  <c r="AA861" i="51" s="1"/>
  <c r="T998" i="51"/>
  <c r="V820" i="51"/>
  <c r="V819" i="51" s="1"/>
  <c r="Z821" i="51"/>
  <c r="Z820" i="51" s="1"/>
  <c r="Z819" i="51" s="1"/>
  <c r="V1074" i="51"/>
  <c r="W1074" i="51" s="1"/>
  <c r="W1026" i="51"/>
  <c r="W1111" i="51"/>
  <c r="T1038" i="51"/>
  <c r="U1038" i="51" s="1"/>
  <c r="Y536" i="51"/>
  <c r="W535" i="51"/>
  <c r="W534" i="51" s="1"/>
  <c r="X1090" i="51"/>
  <c r="Y1090" i="51" s="1"/>
  <c r="W979" i="51"/>
  <c r="W1010" i="51"/>
  <c r="X1010" i="51" s="1"/>
  <c r="T1059" i="51"/>
  <c r="V1070" i="51"/>
  <c r="W1106" i="51"/>
  <c r="X1106" i="51" s="1"/>
  <c r="Y1018" i="51"/>
  <c r="X438" i="51"/>
  <c r="X437" i="51" s="1"/>
  <c r="V564" i="51"/>
  <c r="V563" i="51" s="1"/>
  <c r="X565" i="51"/>
  <c r="W1024" i="51"/>
  <c r="X1024" i="51" s="1"/>
  <c r="X453" i="51"/>
  <c r="X1119" i="51"/>
  <c r="X1097" i="51"/>
  <c r="Y1097" i="51" s="1"/>
  <c r="X996" i="51"/>
  <c r="Y996" i="51" s="1"/>
  <c r="V409" i="51"/>
  <c r="V408" i="51" s="1"/>
  <c r="U1037" i="51"/>
  <c r="V1037" i="51" s="1"/>
  <c r="Z1050" i="51"/>
  <c r="AA1050" i="51" s="1"/>
  <c r="AB1050" i="51" s="1"/>
  <c r="Y420" i="51"/>
  <c r="W416" i="51"/>
  <c r="W415" i="51" s="1"/>
  <c r="W414" i="51" s="1"/>
  <c r="X1033" i="51"/>
  <c r="Y1033" i="51" s="1"/>
  <c r="W1034" i="51"/>
  <c r="X1034" i="51" s="1"/>
  <c r="Z552" i="51"/>
  <c r="Z551" i="51" s="1"/>
  <c r="Z550" i="51" s="1"/>
  <c r="Z439" i="51"/>
  <c r="Y756" i="51"/>
  <c r="W755" i="51"/>
  <c r="V136" i="51"/>
  <c r="T560" i="51"/>
  <c r="Y1013" i="51"/>
  <c r="W1029" i="51"/>
  <c r="Z461" i="51"/>
  <c r="X458" i="51"/>
  <c r="X457" i="51" s="1"/>
  <c r="X456" i="51" s="1"/>
  <c r="W1056" i="51"/>
  <c r="V988" i="51"/>
  <c r="W988" i="51" s="1"/>
  <c r="X1007" i="51"/>
  <c r="V1087" i="51"/>
  <c r="W1087" i="51" s="1"/>
  <c r="X1076" i="51"/>
  <c r="Z1132" i="51"/>
  <c r="AA1132" i="51" s="1"/>
  <c r="AB1132" i="51" s="1"/>
  <c r="Z332" i="51"/>
  <c r="Z331" i="51" s="1"/>
  <c r="Z330" i="51" s="1"/>
  <c r="W1130" i="51"/>
  <c r="Y1025" i="51"/>
  <c r="X411" i="51"/>
  <c r="V1095" i="51"/>
  <c r="W1095" i="51" s="1"/>
  <c r="V325" i="51"/>
  <c r="T323" i="51"/>
  <c r="T320" i="51" s="1"/>
  <c r="V1065" i="51"/>
  <c r="W980" i="51"/>
  <c r="T974" i="51"/>
  <c r="U974" i="51" s="1"/>
  <c r="W1052" i="51"/>
  <c r="V1131" i="51"/>
  <c r="W1131" i="51" s="1"/>
  <c r="Z562" i="51"/>
  <c r="Z561" i="51" s="1"/>
  <c r="X985" i="51"/>
  <c r="Y985" i="51" s="1"/>
  <c r="Z999" i="51"/>
  <c r="AA999" i="51" s="1"/>
  <c r="AB999" i="51" s="1"/>
  <c r="W1049" i="51"/>
  <c r="X1049" i="51" s="1"/>
  <c r="T315" i="51"/>
  <c r="T314" i="51" s="1"/>
  <c r="V316" i="51"/>
  <c r="V628" i="51"/>
  <c r="V558" i="51"/>
  <c r="Y1078" i="51"/>
  <c r="U560" i="51"/>
  <c r="U1021" i="51"/>
  <c r="V1085" i="51"/>
  <c r="W1085" i="51" s="1"/>
  <c r="Y453" i="51"/>
  <c r="AA453" i="51" s="1"/>
  <c r="X1069" i="51"/>
  <c r="Y1069" i="51" s="1"/>
  <c r="V642" i="51"/>
  <c r="T640" i="51"/>
  <c r="T639" i="51" s="1"/>
  <c r="X1040" i="51"/>
  <c r="Y1031" i="51"/>
  <c r="Y1046" i="51"/>
  <c r="S973" i="51"/>
  <c r="V442" i="51"/>
  <c r="Y1127" i="51"/>
  <c r="W1098" i="51"/>
  <c r="X1098" i="51" s="1"/>
  <c r="Z1012" i="51"/>
  <c r="AA1012" i="51" s="1"/>
  <c r="AB1012" i="51" s="1"/>
  <c r="X1092" i="51"/>
  <c r="Y1092" i="51" s="1"/>
  <c r="S42" i="51"/>
  <c r="S10" i="51" s="1"/>
  <c r="S1139" i="51" s="1"/>
  <c r="S80" i="51"/>
  <c r="T97" i="51"/>
  <c r="T86" i="51" s="1"/>
  <c r="T42" i="51" s="1"/>
  <c r="T10" i="51" s="1"/>
  <c r="T1139" i="51" s="1"/>
  <c r="U98" i="51"/>
  <c r="Y917" i="51"/>
  <c r="U916" i="51"/>
  <c r="V916" i="51" s="1"/>
  <c r="Y915" i="51"/>
  <c r="X1122" i="51" l="1"/>
  <c r="Y1122" i="51" s="1"/>
  <c r="Y987" i="51"/>
  <c r="Y1048" i="51"/>
  <c r="X1113" i="51"/>
  <c r="Y1113" i="51" s="1"/>
  <c r="AA827" i="51"/>
  <c r="Z438" i="51"/>
  <c r="Z437" i="51" s="1"/>
  <c r="Z759" i="51"/>
  <c r="Z303" i="51"/>
  <c r="Z147" i="51" s="1"/>
  <c r="Y320" i="51"/>
  <c r="AB886" i="51"/>
  <c r="D37" i="15"/>
  <c r="D35" i="15" s="1"/>
  <c r="Y827" i="51"/>
  <c r="AA749" i="51"/>
  <c r="AA748" i="51" s="1"/>
  <c r="AB311" i="51"/>
  <c r="AB310" i="51" s="1"/>
  <c r="AB303" i="51" s="1"/>
  <c r="D46" i="15" s="1"/>
  <c r="D42" i="15" s="1"/>
  <c r="Z567" i="51"/>
  <c r="AB567" i="51" s="1"/>
  <c r="AB566" i="51" s="1"/>
  <c r="AB552" i="51"/>
  <c r="AB551" i="51" s="1"/>
  <c r="AB550" i="51" s="1"/>
  <c r="C34" i="15"/>
  <c r="AA817" i="51"/>
  <c r="AB544" i="51"/>
  <c r="AB543" i="51" s="1"/>
  <c r="AB531" i="51" s="1"/>
  <c r="AA543" i="51"/>
  <c r="AA531" i="51" s="1"/>
  <c r="W560" i="51"/>
  <c r="Y560" i="51" s="1"/>
  <c r="AA560" i="51" s="1"/>
  <c r="Z1025" i="51"/>
  <c r="AA1025" i="51" s="1"/>
  <c r="AB1025" i="51" s="1"/>
  <c r="Z1055" i="51"/>
  <c r="AA1055" i="51" s="1"/>
  <c r="AB1055" i="51" s="1"/>
  <c r="Z1001" i="51"/>
  <c r="AA1001" i="51" s="1"/>
  <c r="AB1001" i="51" s="1"/>
  <c r="Z1118" i="51"/>
  <c r="AA1118" i="51" s="1"/>
  <c r="AB1118" i="51" s="1"/>
  <c r="Z1127" i="51"/>
  <c r="AA1127" i="51" s="1"/>
  <c r="AB1127" i="51" s="1"/>
  <c r="Y140" i="51"/>
  <c r="Y139" i="51" s="1"/>
  <c r="Y131" i="51" s="1"/>
  <c r="AA141" i="51"/>
  <c r="AA140" i="51" s="1"/>
  <c r="AA139" i="51" s="1"/>
  <c r="AA131" i="51" s="1"/>
  <c r="Z1066" i="51"/>
  <c r="AA1066" i="51" s="1"/>
  <c r="AB1066" i="51" s="1"/>
  <c r="Z981" i="51"/>
  <c r="AA981" i="51" s="1"/>
  <c r="AB981" i="51" s="1"/>
  <c r="Z1133" i="51"/>
  <c r="AA1133" i="51" s="1"/>
  <c r="AB1133" i="51" s="1"/>
  <c r="AA320" i="51"/>
  <c r="Z915" i="51"/>
  <c r="AA915" i="51" s="1"/>
  <c r="Z1078" i="51"/>
  <c r="AA1078" i="51" s="1"/>
  <c r="AB1078" i="51" s="1"/>
  <c r="Z987" i="51"/>
  <c r="AA987" i="51" s="1"/>
  <c r="AB987" i="51" s="1"/>
  <c r="Y755" i="51"/>
  <c r="AA756" i="51"/>
  <c r="AA755" i="51" s="1"/>
  <c r="Y532" i="51"/>
  <c r="AA533" i="51"/>
  <c r="AA532" i="51" s="1"/>
  <c r="Z825" i="51"/>
  <c r="AB826" i="51"/>
  <c r="AB825" i="51" s="1"/>
  <c r="Z778" i="51"/>
  <c r="Z754" i="51" s="1"/>
  <c r="Z747" i="51" s="1"/>
  <c r="Y315" i="51"/>
  <c r="Y314" i="51" s="1"/>
  <c r="AA316" i="51"/>
  <c r="AA315" i="51" s="1"/>
  <c r="AA314" i="51" s="1"/>
  <c r="Z1100" i="51"/>
  <c r="AA1100" i="51" s="1"/>
  <c r="AB1100" i="51" s="1"/>
  <c r="Z1082" i="51"/>
  <c r="AA1082" i="51" s="1"/>
  <c r="AB1082" i="51" s="1"/>
  <c r="Z983" i="51"/>
  <c r="AA983" i="51" s="1"/>
  <c r="AB983" i="51" s="1"/>
  <c r="Z986" i="51"/>
  <c r="AA986" i="51" s="1"/>
  <c r="AB986" i="51" s="1"/>
  <c r="Z1096" i="51"/>
  <c r="AA1096" i="51" s="1"/>
  <c r="AB1096" i="51" s="1"/>
  <c r="AB764" i="51"/>
  <c r="AB763" i="51" s="1"/>
  <c r="AB759" i="51" s="1"/>
  <c r="AA303" i="51"/>
  <c r="Z1031" i="51"/>
  <c r="AA1031" i="51" s="1"/>
  <c r="AB1031" i="51" s="1"/>
  <c r="Y535" i="51"/>
  <c r="Y534" i="51" s="1"/>
  <c r="AA536" i="51"/>
  <c r="AA535" i="51" s="1"/>
  <c r="AA534" i="51" s="1"/>
  <c r="Z1110" i="51"/>
  <c r="AA1110" i="51" s="1"/>
  <c r="AB1110" i="51" s="1"/>
  <c r="Z458" i="51"/>
  <c r="Z457" i="51" s="1"/>
  <c r="Z456" i="51" s="1"/>
  <c r="AB461" i="51"/>
  <c r="AB458" i="51" s="1"/>
  <c r="AB457" i="51" s="1"/>
  <c r="AB456" i="51" s="1"/>
  <c r="Z453" i="51"/>
  <c r="AB453" i="51" s="1"/>
  <c r="Z1090" i="51"/>
  <c r="AA1090" i="51" s="1"/>
  <c r="AB1090" i="51" s="1"/>
  <c r="Y145" i="51"/>
  <c r="Y144" i="51" s="1"/>
  <c r="Y143" i="51" s="1"/>
  <c r="Y142" i="51" s="1"/>
  <c r="AA146" i="51"/>
  <c r="AA145" i="51" s="1"/>
  <c r="AA144" i="51" s="1"/>
  <c r="AA143" i="51" s="1"/>
  <c r="AA142" i="51" s="1"/>
  <c r="Z535" i="51"/>
  <c r="Z534" i="51" s="1"/>
  <c r="AB536" i="51"/>
  <c r="AB535" i="51" s="1"/>
  <c r="AB534" i="51" s="1"/>
  <c r="Y631" i="51"/>
  <c r="Y630" i="51" s="1"/>
  <c r="AA633" i="51"/>
  <c r="AA631" i="51" s="1"/>
  <c r="AA630" i="51" s="1"/>
  <c r="Z976" i="51"/>
  <c r="AA976" i="51" s="1"/>
  <c r="AB976" i="51" s="1"/>
  <c r="Z914" i="51"/>
  <c r="AB726" i="51"/>
  <c r="AA562" i="51"/>
  <c r="AA561" i="51" s="1"/>
  <c r="AB821" i="51"/>
  <c r="AB820" i="51" s="1"/>
  <c r="AB819" i="51" s="1"/>
  <c r="AB332" i="51"/>
  <c r="AB331" i="51" s="1"/>
  <c r="AB330" i="51" s="1"/>
  <c r="AB562" i="51"/>
  <c r="AB561" i="51" s="1"/>
  <c r="AB439" i="51"/>
  <c r="AB438" i="51" s="1"/>
  <c r="AB437" i="51" s="1"/>
  <c r="Z1013" i="51"/>
  <c r="AA1013" i="51" s="1"/>
  <c r="AB1013" i="51" s="1"/>
  <c r="Z1018" i="51"/>
  <c r="AA1018" i="51" s="1"/>
  <c r="AB1018" i="51" s="1"/>
  <c r="Z864" i="51"/>
  <c r="Z861" i="51" s="1"/>
  <c r="AB865" i="51"/>
  <c r="AB864" i="51" s="1"/>
  <c r="AB861" i="51" s="1"/>
  <c r="Y587" i="51"/>
  <c r="AA588" i="51"/>
  <c r="AA587" i="51" s="1"/>
  <c r="Z447" i="51"/>
  <c r="AB447" i="51" s="1"/>
  <c r="Z1084" i="51"/>
  <c r="AA1084" i="51" s="1"/>
  <c r="AB1084" i="51" s="1"/>
  <c r="Z1048" i="51"/>
  <c r="AA1048" i="51" s="1"/>
  <c r="AB1048" i="51" s="1"/>
  <c r="Z917" i="51"/>
  <c r="AA917" i="51" s="1"/>
  <c r="Z1046" i="51"/>
  <c r="AA1046" i="51" s="1"/>
  <c r="AB1046" i="51" s="1"/>
  <c r="X628" i="51"/>
  <c r="Z628" i="51" s="1"/>
  <c r="AB628" i="51" s="1"/>
  <c r="X409" i="51"/>
  <c r="X408" i="51" s="1"/>
  <c r="Y416" i="51"/>
  <c r="Y415" i="51" s="1"/>
  <c r="Y414" i="51" s="1"/>
  <c r="AA420" i="51"/>
  <c r="AA416" i="51" s="1"/>
  <c r="AA415" i="51" s="1"/>
  <c r="AA414" i="51" s="1"/>
  <c r="Z1032" i="51"/>
  <c r="AA1032" i="51" s="1"/>
  <c r="AB1032" i="51" s="1"/>
  <c r="Z990" i="51"/>
  <c r="AA990" i="51" s="1"/>
  <c r="AB990" i="51" s="1"/>
  <c r="Z1080" i="51"/>
  <c r="AA1080" i="51" s="1"/>
  <c r="AB1080" i="51" s="1"/>
  <c r="Z1058" i="51"/>
  <c r="AA1058" i="51" s="1"/>
  <c r="AB1058" i="51" s="1"/>
  <c r="Z358" i="51"/>
  <c r="AA358" i="51" s="1"/>
  <c r="AB358" i="51" s="1"/>
  <c r="AB736" i="51"/>
  <c r="AB948" i="51"/>
  <c r="AB947" i="51" s="1"/>
  <c r="AA779" i="51"/>
  <c r="AA778" i="51" s="1"/>
  <c r="AA754" i="51" s="1"/>
  <c r="AB913" i="51"/>
  <c r="AB319" i="51"/>
  <c r="AB318" i="51" s="1"/>
  <c r="AB317" i="51" s="1"/>
  <c r="Z548" i="51"/>
  <c r="Z547" i="51" s="1"/>
  <c r="Y994" i="51"/>
  <c r="Y1086" i="51"/>
  <c r="Y1105" i="51"/>
  <c r="Y1000" i="51"/>
  <c r="X1020" i="51"/>
  <c r="Y1020" i="51" s="1"/>
  <c r="W975" i="51"/>
  <c r="X975" i="51" s="1"/>
  <c r="Y747" i="51"/>
  <c r="Z543" i="51"/>
  <c r="Z531" i="51" s="1"/>
  <c r="X1126" i="51"/>
  <c r="Y1126" i="51" s="1"/>
  <c r="V827" i="51"/>
  <c r="X531" i="51"/>
  <c r="X526" i="51" s="1"/>
  <c r="X498" i="51" s="1"/>
  <c r="X405" i="51" s="1"/>
  <c r="Y858" i="51"/>
  <c r="Y857" i="51" s="1"/>
  <c r="Z860" i="51"/>
  <c r="AB860" i="51" s="1"/>
  <c r="AB858" i="51" s="1"/>
  <c r="AB857" i="51" s="1"/>
  <c r="Y992" i="51"/>
  <c r="X1014" i="51"/>
  <c r="Y1014" i="51" s="1"/>
  <c r="W1072" i="51"/>
  <c r="X1072" i="51" s="1"/>
  <c r="Z1108" i="51"/>
  <c r="AA1108" i="51" s="1"/>
  <c r="AB1108" i="51" s="1"/>
  <c r="U1116" i="51"/>
  <c r="V1116" i="51" s="1"/>
  <c r="Y997" i="51"/>
  <c r="X1124" i="51"/>
  <c r="Y1124" i="51" s="1"/>
  <c r="W1019" i="51"/>
  <c r="X1019" i="51" s="1"/>
  <c r="V1030" i="51"/>
  <c r="W1030" i="51" s="1"/>
  <c r="X823" i="51"/>
  <c r="X822" i="51" s="1"/>
  <c r="Z824" i="51"/>
  <c r="X828" i="51"/>
  <c r="Z829" i="51"/>
  <c r="Z772" i="51"/>
  <c r="X771" i="51"/>
  <c r="W1104" i="51"/>
  <c r="X1104" i="51" s="1"/>
  <c r="X1117" i="51"/>
  <c r="W1114" i="51"/>
  <c r="W1112" i="51"/>
  <c r="X1112" i="51" s="1"/>
  <c r="Y1093" i="51"/>
  <c r="U978" i="51"/>
  <c r="V978" i="51" s="1"/>
  <c r="W1079" i="51"/>
  <c r="X1079" i="51" s="1"/>
  <c r="V1075" i="51"/>
  <c r="W1075" i="51" s="1"/>
  <c r="W1101" i="51"/>
  <c r="X1101" i="51" s="1"/>
  <c r="X1015" i="51"/>
  <c r="Y1015" i="51" s="1"/>
  <c r="X1054" i="51"/>
  <c r="Y1054" i="51" s="1"/>
  <c r="X532" i="51"/>
  <c r="Z533" i="51"/>
  <c r="X989" i="51"/>
  <c r="Y989" i="51" s="1"/>
  <c r="X625" i="51"/>
  <c r="V624" i="51"/>
  <c r="X993" i="51"/>
  <c r="Y993" i="51" s="1"/>
  <c r="V145" i="51"/>
  <c r="V144" i="51" s="1"/>
  <c r="V143" i="51" s="1"/>
  <c r="V142" i="51" s="1"/>
  <c r="X146" i="51"/>
  <c r="X1063" i="51"/>
  <c r="Y1063" i="51" s="1"/>
  <c r="X1008" i="51"/>
  <c r="Y1008" i="51" s="1"/>
  <c r="Y1047" i="51"/>
  <c r="W1044" i="51"/>
  <c r="X1044" i="51" s="1"/>
  <c r="W982" i="51"/>
  <c r="X982" i="51" s="1"/>
  <c r="X321" i="51"/>
  <c r="Z322" i="51"/>
  <c r="X1071" i="51"/>
  <c r="Y1071" i="51" s="1"/>
  <c r="Y1002" i="51"/>
  <c r="V1009" i="51"/>
  <c r="W1009" i="51" s="1"/>
  <c r="Z603" i="51"/>
  <c r="U1068" i="51"/>
  <c r="V1068" i="51" s="1"/>
  <c r="W1011" i="51"/>
  <c r="X1011" i="51" s="1"/>
  <c r="W1067" i="51"/>
  <c r="X1067" i="51" s="1"/>
  <c r="X417" i="51"/>
  <c r="V416" i="51"/>
  <c r="V415" i="51" s="1"/>
  <c r="V414" i="51" s="1"/>
  <c r="X1057" i="51"/>
  <c r="Y1057" i="51" s="1"/>
  <c r="V737" i="51"/>
  <c r="V725" i="51" s="1"/>
  <c r="V682" i="51" s="1"/>
  <c r="V600" i="51" s="1"/>
  <c r="V599" i="51" s="1"/>
  <c r="V137" i="51"/>
  <c r="V134" i="51" s="1"/>
  <c r="V133" i="51" s="1"/>
  <c r="V132" i="51" s="1"/>
  <c r="X138" i="51"/>
  <c r="Y1043" i="51"/>
  <c r="Y1004" i="51"/>
  <c r="X1074" i="51"/>
  <c r="Y1074" i="51" s="1"/>
  <c r="X1083" i="51"/>
  <c r="Y1083" i="51" s="1"/>
  <c r="W1035" i="51"/>
  <c r="X1035" i="51" s="1"/>
  <c r="X606" i="51"/>
  <c r="V605" i="51"/>
  <c r="X830" i="51"/>
  <c r="Z831" i="51"/>
  <c r="X1120" i="51"/>
  <c r="Y1120" i="51" s="1"/>
  <c r="Y1010" i="51"/>
  <c r="W737" i="51"/>
  <c r="W725" i="51" s="1"/>
  <c r="W682" i="51" s="1"/>
  <c r="W600" i="51" s="1"/>
  <c r="W599" i="51" s="1"/>
  <c r="X757" i="51"/>
  <c r="V755" i="51"/>
  <c r="V1038" i="51"/>
  <c r="W1038" i="51" s="1"/>
  <c r="Y1121" i="51"/>
  <c r="T131" i="51"/>
  <c r="V140" i="51"/>
  <c r="V139" i="51" s="1"/>
  <c r="X141" i="51"/>
  <c r="X995" i="51"/>
  <c r="X739" i="51"/>
  <c r="Y1128" i="51"/>
  <c r="W1091" i="51"/>
  <c r="X1091" i="51" s="1"/>
  <c r="U1059" i="51"/>
  <c r="V1059" i="51" s="1"/>
  <c r="X1099" i="51"/>
  <c r="Y1099" i="51" s="1"/>
  <c r="U1053" i="51"/>
  <c r="V1053" i="51" s="1"/>
  <c r="W1125" i="51"/>
  <c r="X1125" i="51" s="1"/>
  <c r="W1088" i="51"/>
  <c r="X1123" i="51"/>
  <c r="Y1123" i="51" s="1"/>
  <c r="Y1051" i="51"/>
  <c r="W1134" i="51"/>
  <c r="X1134" i="51" s="1"/>
  <c r="Y1023" i="51"/>
  <c r="W1129" i="51"/>
  <c r="U998" i="51"/>
  <c r="V998" i="51" s="1"/>
  <c r="X1006" i="51"/>
  <c r="V977" i="51"/>
  <c r="W977" i="51" s="1"/>
  <c r="V1102" i="51"/>
  <c r="Y1106" i="51"/>
  <c r="W1094" i="51"/>
  <c r="X1094" i="51" s="1"/>
  <c r="W1089" i="51"/>
  <c r="X1062" i="51"/>
  <c r="Y1062" i="51" s="1"/>
  <c r="Y1039" i="51"/>
  <c r="X1022" i="51"/>
  <c r="X979" i="51"/>
  <c r="Y979" i="51" s="1"/>
  <c r="X991" i="51"/>
  <c r="Y991" i="51" s="1"/>
  <c r="X1111" i="51"/>
  <c r="Y1111" i="51" s="1"/>
  <c r="X1061" i="51"/>
  <c r="X1026" i="51"/>
  <c r="Y1026" i="51" s="1"/>
  <c r="V1073" i="51"/>
  <c r="X984" i="51"/>
  <c r="Y984" i="51" s="1"/>
  <c r="Z634" i="51"/>
  <c r="X631" i="51"/>
  <c r="X630" i="51" s="1"/>
  <c r="W1045" i="51"/>
  <c r="W1070" i="51"/>
  <c r="X1070" i="51" s="1"/>
  <c r="W1077" i="51"/>
  <c r="X1077" i="51" s="1"/>
  <c r="Y1017" i="51"/>
  <c r="W1103" i="51"/>
  <c r="V1036" i="51"/>
  <c r="X1064" i="51"/>
  <c r="Y1064" i="51" s="1"/>
  <c r="W1005" i="51"/>
  <c r="Y1027" i="51"/>
  <c r="W1115" i="51"/>
  <c r="W1081" i="51"/>
  <c r="X1081" i="51" s="1"/>
  <c r="Y1003" i="51"/>
  <c r="X642" i="51"/>
  <c r="V640" i="51"/>
  <c r="V639" i="51" s="1"/>
  <c r="V560" i="51"/>
  <c r="Z1122" i="51"/>
  <c r="AA1122" i="51" s="1"/>
  <c r="AB1122" i="51" s="1"/>
  <c r="X1087" i="51"/>
  <c r="X988" i="51"/>
  <c r="Y988" i="51" s="1"/>
  <c r="X1130" i="51"/>
  <c r="W1037" i="51"/>
  <c r="X1037" i="51" s="1"/>
  <c r="Z996" i="51"/>
  <c r="AA996" i="51" s="1"/>
  <c r="AB996" i="51" s="1"/>
  <c r="Z565" i="51"/>
  <c r="X564" i="51"/>
  <c r="X563" i="51" s="1"/>
  <c r="X980" i="51"/>
  <c r="Y980" i="51" s="1"/>
  <c r="X1085" i="51"/>
  <c r="Y1085" i="51" s="1"/>
  <c r="X1095" i="51"/>
  <c r="Z1069" i="51"/>
  <c r="AA1069" i="51" s="1"/>
  <c r="AB1069" i="51" s="1"/>
  <c r="Z1109" i="51"/>
  <c r="AA1109" i="51" s="1"/>
  <c r="AB1109" i="51" s="1"/>
  <c r="T973" i="51"/>
  <c r="U973" i="51" s="1"/>
  <c r="Z985" i="51"/>
  <c r="AA985" i="51" s="1"/>
  <c r="AB985" i="51" s="1"/>
  <c r="Y1076" i="51"/>
  <c r="Y1034" i="51"/>
  <c r="Z411" i="51"/>
  <c r="Z409" i="51" s="1"/>
  <c r="Z408" i="51" s="1"/>
  <c r="Z1097" i="51"/>
  <c r="AA1097" i="51" s="1"/>
  <c r="AB1097" i="51" s="1"/>
  <c r="X558" i="51"/>
  <c r="Y1098" i="51"/>
  <c r="X1131" i="51"/>
  <c r="Y1131" i="51" s="1"/>
  <c r="X1056" i="51"/>
  <c r="Z1092" i="51"/>
  <c r="AA1092" i="51" s="1"/>
  <c r="AB1092" i="51" s="1"/>
  <c r="Y1040" i="51"/>
  <c r="V315" i="51"/>
  <c r="V314" i="51" s="1"/>
  <c r="X316" i="51"/>
  <c r="Y1049" i="51"/>
  <c r="Y1060" i="51"/>
  <c r="V974" i="51"/>
  <c r="W974" i="51" s="1"/>
  <c r="X325" i="51"/>
  <c r="V323" i="51"/>
  <c r="V320" i="51" s="1"/>
  <c r="V1021" i="51"/>
  <c r="W1021" i="51" s="1"/>
  <c r="Y1007" i="51"/>
  <c r="X1029" i="51"/>
  <c r="X136" i="51"/>
  <c r="X1052" i="51"/>
  <c r="Z1033" i="51"/>
  <c r="AA1033" i="51" s="1"/>
  <c r="AB1033" i="51" s="1"/>
  <c r="W1065" i="51"/>
  <c r="X1065" i="51" s="1"/>
  <c r="Y1024" i="51"/>
  <c r="Y1119" i="51"/>
  <c r="X442" i="51"/>
  <c r="U97" i="51"/>
  <c r="U86" i="51" s="1"/>
  <c r="U42" i="51" s="1"/>
  <c r="U10" i="51" s="1"/>
  <c r="U1139" i="51" s="1"/>
  <c r="V98" i="51"/>
  <c r="W916" i="51"/>
  <c r="Z566" i="51" l="1"/>
  <c r="D34" i="15"/>
  <c r="C27" i="15"/>
  <c r="AB147" i="51"/>
  <c r="AB130" i="51" s="1"/>
  <c r="Z1049" i="51"/>
  <c r="AA1049" i="51" s="1"/>
  <c r="AB1049" i="51" s="1"/>
  <c r="Z558" i="51"/>
  <c r="AB558" i="51" s="1"/>
  <c r="Z1034" i="51"/>
  <c r="AA1034" i="51" s="1"/>
  <c r="AB1034" i="51" s="1"/>
  <c r="Z1003" i="51"/>
  <c r="AA1003" i="51" s="1"/>
  <c r="AB1003" i="51" s="1"/>
  <c r="Z1017" i="51"/>
  <c r="AA1017" i="51" s="1"/>
  <c r="AB1017" i="51" s="1"/>
  <c r="Z979" i="51"/>
  <c r="AA979" i="51" s="1"/>
  <c r="AB979" i="51" s="1"/>
  <c r="Z1023" i="51"/>
  <c r="AA1023" i="51" s="1"/>
  <c r="AB1023" i="51" s="1"/>
  <c r="Z1121" i="51"/>
  <c r="AA1121" i="51" s="1"/>
  <c r="AB1121" i="51" s="1"/>
  <c r="Z1083" i="51"/>
  <c r="AA1083" i="51" s="1"/>
  <c r="AB1083" i="51" s="1"/>
  <c r="Z321" i="51"/>
  <c r="AB322" i="51"/>
  <c r="AB321" i="51" s="1"/>
  <c r="Z1047" i="51"/>
  <c r="AA1047" i="51" s="1"/>
  <c r="AB1047" i="51" s="1"/>
  <c r="Z989" i="51"/>
  <c r="AA989" i="51" s="1"/>
  <c r="AB989" i="51" s="1"/>
  <c r="Z1015" i="51"/>
  <c r="AA1015" i="51" s="1"/>
  <c r="AB1015" i="51" s="1"/>
  <c r="Z828" i="51"/>
  <c r="AB829" i="51"/>
  <c r="AB828" i="51" s="1"/>
  <c r="Z992" i="51"/>
  <c r="AA992" i="51" s="1"/>
  <c r="AB992" i="51" s="1"/>
  <c r="Z1105" i="51"/>
  <c r="AA1105" i="51" s="1"/>
  <c r="AB1105" i="51" s="1"/>
  <c r="AB411" i="51"/>
  <c r="AB409" i="51" s="1"/>
  <c r="AB408" i="51" s="1"/>
  <c r="C70" i="15"/>
  <c r="C67" i="15" s="1"/>
  <c r="AA526" i="51"/>
  <c r="Z1113" i="51"/>
  <c r="AA1113" i="51" s="1"/>
  <c r="AB1113" i="51" s="1"/>
  <c r="Z1076" i="51"/>
  <c r="AA1076" i="51" s="1"/>
  <c r="AB1076" i="51" s="1"/>
  <c r="X560" i="51"/>
  <c r="Z560" i="51" s="1"/>
  <c r="AB560" i="51" s="1"/>
  <c r="Z1064" i="51"/>
  <c r="AA1064" i="51" s="1"/>
  <c r="AB1064" i="51" s="1"/>
  <c r="Z631" i="51"/>
  <c r="Z630" i="51" s="1"/>
  <c r="AB634" i="51"/>
  <c r="AB631" i="51" s="1"/>
  <c r="AB630" i="51" s="1"/>
  <c r="Z1010" i="51"/>
  <c r="AA1010" i="51" s="1"/>
  <c r="AB1010" i="51" s="1"/>
  <c r="Z1074" i="51"/>
  <c r="AA1074" i="51" s="1"/>
  <c r="AB1074" i="51" s="1"/>
  <c r="Z1004" i="51"/>
  <c r="AA1004" i="51" s="1"/>
  <c r="AB1004" i="51" s="1"/>
  <c r="Z1008" i="51"/>
  <c r="AA1008" i="51" s="1"/>
  <c r="AB1008" i="51" s="1"/>
  <c r="Z993" i="51"/>
  <c r="AA993" i="51" s="1"/>
  <c r="AB993" i="51" s="1"/>
  <c r="Z532" i="51"/>
  <c r="AB533" i="51"/>
  <c r="AB532" i="51" s="1"/>
  <c r="Z1093" i="51"/>
  <c r="AA1093" i="51" s="1"/>
  <c r="AB1093" i="51" s="1"/>
  <c r="D32" i="15"/>
  <c r="AB817" i="51"/>
  <c r="Z1086" i="51"/>
  <c r="AA1086" i="51" s="1"/>
  <c r="AB1086" i="51" s="1"/>
  <c r="AB526" i="51"/>
  <c r="D70" i="15"/>
  <c r="D67" i="15" s="1"/>
  <c r="Z1024" i="51"/>
  <c r="AA1024" i="51" s="1"/>
  <c r="AB1024" i="51" s="1"/>
  <c r="Z564" i="51"/>
  <c r="Z563" i="51" s="1"/>
  <c r="AB565" i="51"/>
  <c r="AB564" i="51" s="1"/>
  <c r="AB563" i="51" s="1"/>
  <c r="Z984" i="51"/>
  <c r="AA984" i="51" s="1"/>
  <c r="AB984" i="51" s="1"/>
  <c r="Z1039" i="51"/>
  <c r="AA1039" i="51" s="1"/>
  <c r="AB1039" i="51" s="1"/>
  <c r="Z1106" i="51"/>
  <c r="AA1106" i="51" s="1"/>
  <c r="AB1106" i="51" s="1"/>
  <c r="Z1051" i="51"/>
  <c r="AA1051" i="51" s="1"/>
  <c r="AB1051" i="51" s="1"/>
  <c r="Z1128" i="51"/>
  <c r="AA1128" i="51" s="1"/>
  <c r="AB1128" i="51" s="1"/>
  <c r="Z1120" i="51"/>
  <c r="AA1120" i="51" s="1"/>
  <c r="AB1120" i="51" s="1"/>
  <c r="Z1043" i="51"/>
  <c r="AA1043" i="51" s="1"/>
  <c r="AB1043" i="51" s="1"/>
  <c r="Z1057" i="51"/>
  <c r="AA1057" i="51" s="1"/>
  <c r="AB1057" i="51" s="1"/>
  <c r="Z1002" i="51"/>
  <c r="AA1002" i="51" s="1"/>
  <c r="AB1002" i="51" s="1"/>
  <c r="Z1063" i="51"/>
  <c r="AA1063" i="51" s="1"/>
  <c r="AB1063" i="51" s="1"/>
  <c r="Z823" i="51"/>
  <c r="Z822" i="51" s="1"/>
  <c r="AB824" i="51"/>
  <c r="AB823" i="51" s="1"/>
  <c r="AB822" i="51" s="1"/>
  <c r="Z1124" i="51"/>
  <c r="AA1124" i="51" s="1"/>
  <c r="AB1124" i="51" s="1"/>
  <c r="Z1020" i="51"/>
  <c r="AA1020" i="51" s="1"/>
  <c r="AB1020" i="51" s="1"/>
  <c r="Z994" i="51"/>
  <c r="AA994" i="51" s="1"/>
  <c r="AB994" i="51" s="1"/>
  <c r="Z442" i="51"/>
  <c r="AB442" i="51" s="1"/>
  <c r="Z1007" i="51"/>
  <c r="AA1007" i="51" s="1"/>
  <c r="AB1007" i="51" s="1"/>
  <c r="Z1119" i="51"/>
  <c r="AA1119" i="51" s="1"/>
  <c r="AB1119" i="51" s="1"/>
  <c r="Z1060" i="51"/>
  <c r="AA1060" i="51" s="1"/>
  <c r="AB1060" i="51" s="1"/>
  <c r="Z1040" i="51"/>
  <c r="AA1040" i="51" s="1"/>
  <c r="AB1040" i="51" s="1"/>
  <c r="Z1098" i="51"/>
  <c r="AA1098" i="51" s="1"/>
  <c r="AB1098" i="51" s="1"/>
  <c r="Z1027" i="51"/>
  <c r="AA1027" i="51" s="1"/>
  <c r="AB1027" i="51" s="1"/>
  <c r="Z1062" i="51"/>
  <c r="AA1062" i="51" s="1"/>
  <c r="AB1062" i="51" s="1"/>
  <c r="Z830" i="51"/>
  <c r="AB831" i="51"/>
  <c r="AB830" i="51" s="1"/>
  <c r="Z1071" i="51"/>
  <c r="AA1071" i="51" s="1"/>
  <c r="AB1071" i="51" s="1"/>
  <c r="Z1054" i="51"/>
  <c r="AA1054" i="51" s="1"/>
  <c r="AB1054" i="51" s="1"/>
  <c r="Z771" i="51"/>
  <c r="AB772" i="51"/>
  <c r="AB771" i="51" s="1"/>
  <c r="Z997" i="51"/>
  <c r="AA997" i="51" s="1"/>
  <c r="AB997" i="51" s="1"/>
  <c r="Z1014" i="51"/>
  <c r="AA1014" i="51" s="1"/>
  <c r="AB1014" i="51" s="1"/>
  <c r="Z1000" i="51"/>
  <c r="AA1000" i="51" s="1"/>
  <c r="AB1000" i="51" s="1"/>
  <c r="AA747" i="51"/>
  <c r="C24" i="15"/>
  <c r="C21" i="15" s="1"/>
  <c r="AB917" i="51"/>
  <c r="AA914" i="51"/>
  <c r="AB914" i="51" s="1"/>
  <c r="AA147" i="51"/>
  <c r="AA130" i="51" s="1"/>
  <c r="C46" i="15"/>
  <c r="C42" i="15" s="1"/>
  <c r="AB779" i="51"/>
  <c r="AB778" i="51" s="1"/>
  <c r="AB754" i="51" s="1"/>
  <c r="AB915" i="51"/>
  <c r="Z858" i="51"/>
  <c r="Z857" i="51" s="1"/>
  <c r="Z1126" i="51"/>
  <c r="AA1126" i="51" s="1"/>
  <c r="AB1126" i="51" s="1"/>
  <c r="Y975" i="51"/>
  <c r="Z130" i="51"/>
  <c r="Y1072" i="51"/>
  <c r="Z526" i="51"/>
  <c r="Z498" i="51" s="1"/>
  <c r="Y817" i="51"/>
  <c r="W1116" i="51"/>
  <c r="X1116" i="51" s="1"/>
  <c r="Y1116" i="51" s="1"/>
  <c r="X827" i="51"/>
  <c r="X1030" i="51"/>
  <c r="Y1030" i="51" s="1"/>
  <c r="Y1019" i="51"/>
  <c r="X1114" i="51"/>
  <c r="Y1114" i="51" s="1"/>
  <c r="Y1117" i="51"/>
  <c r="Y1104" i="51"/>
  <c r="Y1079" i="51"/>
  <c r="W1068" i="51"/>
  <c r="X1068" i="51" s="1"/>
  <c r="X1009" i="51"/>
  <c r="Y1009" i="51" s="1"/>
  <c r="Y982" i="51"/>
  <c r="Y1011" i="51"/>
  <c r="Z602" i="51"/>
  <c r="X145" i="51"/>
  <c r="X144" i="51" s="1"/>
  <c r="X143" i="51" s="1"/>
  <c r="X142" i="51" s="1"/>
  <c r="Z146" i="51"/>
  <c r="X624" i="51"/>
  <c r="Z625" i="51"/>
  <c r="Y1101" i="51"/>
  <c r="X1075" i="51"/>
  <c r="Y1075" i="51" s="1"/>
  <c r="W978" i="51"/>
  <c r="X978" i="51" s="1"/>
  <c r="Y978" i="51" s="1"/>
  <c r="Y1112" i="51"/>
  <c r="Y1067" i="51"/>
  <c r="Y1044" i="51"/>
  <c r="X137" i="51"/>
  <c r="X134" i="51" s="1"/>
  <c r="X133" i="51" s="1"/>
  <c r="X132" i="51" s="1"/>
  <c r="Z138" i="51"/>
  <c r="Z417" i="51"/>
  <c r="X416" i="51"/>
  <c r="X415" i="51" s="1"/>
  <c r="X414" i="51" s="1"/>
  <c r="V131" i="51"/>
  <c r="W1059" i="51"/>
  <c r="X1059" i="51" s="1"/>
  <c r="Y1134" i="51"/>
  <c r="X1115" i="51"/>
  <c r="Y1115" i="51" s="1"/>
  <c r="Y1070" i="51"/>
  <c r="X605" i="51"/>
  <c r="Z606" i="51"/>
  <c r="AB606" i="51" s="1"/>
  <c r="AB605" i="51" s="1"/>
  <c r="Y1077" i="51"/>
  <c r="Y1094" i="51"/>
  <c r="Y1091" i="51"/>
  <c r="X1089" i="51"/>
  <c r="Y1089" i="51" s="1"/>
  <c r="Y1125" i="51"/>
  <c r="W1036" i="51"/>
  <c r="X1036" i="51" s="1"/>
  <c r="X977" i="51"/>
  <c r="X737" i="51"/>
  <c r="X1088" i="51"/>
  <c r="Y1088" i="51" s="1"/>
  <c r="Y739" i="51"/>
  <c r="Y1022" i="51"/>
  <c r="W1073" i="51"/>
  <c r="X1073" i="51" s="1"/>
  <c r="W1102" i="51"/>
  <c r="X1102" i="51" s="1"/>
  <c r="Z1111" i="51"/>
  <c r="AA1111" i="51" s="1"/>
  <c r="AB1111" i="51" s="1"/>
  <c r="W1053" i="51"/>
  <c r="X140" i="51"/>
  <c r="X139" i="51" s="1"/>
  <c r="Z141" i="51"/>
  <c r="Z757" i="51"/>
  <c r="X755" i="51"/>
  <c r="Y1006" i="51"/>
  <c r="Y1081" i="51"/>
  <c r="Y1035" i="51"/>
  <c r="Z1026" i="51"/>
  <c r="AA1026" i="51" s="1"/>
  <c r="AB1026" i="51" s="1"/>
  <c r="Z991" i="51"/>
  <c r="AA991" i="51" s="1"/>
  <c r="AB991" i="51" s="1"/>
  <c r="X1045" i="51"/>
  <c r="Y1045" i="51" s="1"/>
  <c r="X1103" i="51"/>
  <c r="Y1103" i="51" s="1"/>
  <c r="W998" i="51"/>
  <c r="X1129" i="51"/>
  <c r="Y1129" i="51" s="1"/>
  <c r="Z1123" i="51"/>
  <c r="AA1123" i="51" s="1"/>
  <c r="AB1123" i="51" s="1"/>
  <c r="Z1099" i="51"/>
  <c r="AA1099" i="51" s="1"/>
  <c r="AB1099" i="51" s="1"/>
  <c r="Y1061" i="51"/>
  <c r="X1038" i="51"/>
  <c r="Y1038" i="51" s="1"/>
  <c r="X1005" i="51"/>
  <c r="Y1005" i="51" s="1"/>
  <c r="Y995" i="51"/>
  <c r="Y1052" i="51"/>
  <c r="Y1037" i="51"/>
  <c r="Y1130" i="51"/>
  <c r="Y1095" i="51"/>
  <c r="X1021" i="51"/>
  <c r="Y1065" i="51"/>
  <c r="Z136" i="51"/>
  <c r="AB136" i="51" s="1"/>
  <c r="Z325" i="51"/>
  <c r="X323" i="51"/>
  <c r="X320" i="51" s="1"/>
  <c r="X315" i="51"/>
  <c r="X314" i="51" s="1"/>
  <c r="Z316" i="51"/>
  <c r="V973" i="51"/>
  <c r="W973" i="51" s="1"/>
  <c r="Z988" i="51"/>
  <c r="AA988" i="51" s="1"/>
  <c r="AB988" i="51" s="1"/>
  <c r="Y1029" i="51"/>
  <c r="Z642" i="51"/>
  <c r="X640" i="51"/>
  <c r="X639" i="51" s="1"/>
  <c r="Z1085" i="51"/>
  <c r="AA1085" i="51" s="1"/>
  <c r="AB1085" i="51" s="1"/>
  <c r="X974" i="51"/>
  <c r="Y974" i="51" s="1"/>
  <c r="Z1131" i="51"/>
  <c r="AA1131" i="51" s="1"/>
  <c r="AB1131" i="51" s="1"/>
  <c r="Y1056" i="51"/>
  <c r="Z980" i="51"/>
  <c r="AA980" i="51" s="1"/>
  <c r="AB980" i="51" s="1"/>
  <c r="Y1087" i="51"/>
  <c r="V97" i="51"/>
  <c r="V86" i="51" s="1"/>
  <c r="V42" i="51" s="1"/>
  <c r="V10" i="51" s="1"/>
  <c r="V1139" i="51" s="1"/>
  <c r="W98" i="51"/>
  <c r="X916" i="51"/>
  <c r="D27" i="15" l="1"/>
  <c r="AB498" i="51"/>
  <c r="AA498" i="51"/>
  <c r="AA405" i="51" s="1"/>
  <c r="Z827" i="51"/>
  <c r="Z1056" i="51"/>
  <c r="AA1056" i="51" s="1"/>
  <c r="AB1056" i="51" s="1"/>
  <c r="Z1095" i="51"/>
  <c r="AA1095" i="51" s="1"/>
  <c r="AB1095" i="51" s="1"/>
  <c r="Z995" i="51"/>
  <c r="AA995" i="51" s="1"/>
  <c r="AB995" i="51" s="1"/>
  <c r="Z755" i="51"/>
  <c r="AB757" i="51"/>
  <c r="AB755" i="51" s="1"/>
  <c r="Z978" i="51"/>
  <c r="AA978" i="51" s="1"/>
  <c r="AB978" i="51" s="1"/>
  <c r="Z1079" i="51"/>
  <c r="AA1079" i="51" s="1"/>
  <c r="AB1079" i="51" s="1"/>
  <c r="Z1116" i="51"/>
  <c r="AA1116" i="51" s="1"/>
  <c r="AB1116" i="51" s="1"/>
  <c r="Z140" i="51"/>
  <c r="Z139" i="51" s="1"/>
  <c r="AB141" i="51"/>
  <c r="AB140" i="51" s="1"/>
  <c r="AB139" i="51" s="1"/>
  <c r="Z1125" i="51"/>
  <c r="AA1125" i="51" s="1"/>
  <c r="AB1125" i="51" s="1"/>
  <c r="Z1077" i="51"/>
  <c r="AA1077" i="51" s="1"/>
  <c r="AB1077" i="51" s="1"/>
  <c r="Z1044" i="51"/>
  <c r="AA1044" i="51" s="1"/>
  <c r="AB1044" i="51" s="1"/>
  <c r="Z1075" i="51"/>
  <c r="AA1075" i="51" s="1"/>
  <c r="AB1075" i="51" s="1"/>
  <c r="Z145" i="51"/>
  <c r="Z144" i="51" s="1"/>
  <c r="Z143" i="51" s="1"/>
  <c r="Z142" i="51" s="1"/>
  <c r="AB146" i="51"/>
  <c r="AB145" i="51" s="1"/>
  <c r="AB144" i="51" s="1"/>
  <c r="AB143" i="51" s="1"/>
  <c r="AB142" i="51" s="1"/>
  <c r="Z982" i="51"/>
  <c r="AA982" i="51" s="1"/>
  <c r="AB982" i="51" s="1"/>
  <c r="Z1104" i="51"/>
  <c r="AA1104" i="51" s="1"/>
  <c r="AB1104" i="51" s="1"/>
  <c r="Z1019" i="51"/>
  <c r="AA1019" i="51" s="1"/>
  <c r="AB1019" i="51" s="1"/>
  <c r="Z1072" i="51"/>
  <c r="AA1072" i="51" s="1"/>
  <c r="AB1072" i="51" s="1"/>
  <c r="Z323" i="51"/>
  <c r="Z320" i="51" s="1"/>
  <c r="AB325" i="51"/>
  <c r="AB323" i="51" s="1"/>
  <c r="AB320" i="51" s="1"/>
  <c r="Z1035" i="51"/>
  <c r="AA1035" i="51" s="1"/>
  <c r="AB1035" i="51" s="1"/>
  <c r="Z1094" i="51"/>
  <c r="AA1094" i="51" s="1"/>
  <c r="AB1094" i="51" s="1"/>
  <c r="Z1070" i="51"/>
  <c r="AA1070" i="51" s="1"/>
  <c r="AB1070" i="51" s="1"/>
  <c r="Z1011" i="51"/>
  <c r="AA1011" i="51" s="1"/>
  <c r="AB1011" i="51" s="1"/>
  <c r="Z315" i="51"/>
  <c r="Z314" i="51" s="1"/>
  <c r="AB316" i="51"/>
  <c r="AB315" i="51" s="1"/>
  <c r="AB314" i="51" s="1"/>
  <c r="Z1005" i="51"/>
  <c r="AA1005" i="51" s="1"/>
  <c r="AB1005" i="51" s="1"/>
  <c r="Z1081" i="51"/>
  <c r="AA1081" i="51" s="1"/>
  <c r="AB1081" i="51" s="1"/>
  <c r="Z1065" i="51"/>
  <c r="AA1065" i="51" s="1"/>
  <c r="AB1065" i="51" s="1"/>
  <c r="Z1038" i="51"/>
  <c r="AA1038" i="51" s="1"/>
  <c r="AB1038" i="51" s="1"/>
  <c r="Z1089" i="51"/>
  <c r="AA1089" i="51" s="1"/>
  <c r="AB1089" i="51" s="1"/>
  <c r="Z1134" i="51"/>
  <c r="AA1134" i="51" s="1"/>
  <c r="AB1134" i="51" s="1"/>
  <c r="Z416" i="51"/>
  <c r="Z415" i="51" s="1"/>
  <c r="Z414" i="51" s="1"/>
  <c r="AB417" i="51"/>
  <c r="AB416" i="51" s="1"/>
  <c r="AB415" i="51" s="1"/>
  <c r="AB414" i="51" s="1"/>
  <c r="Z1067" i="51"/>
  <c r="AA1067" i="51" s="1"/>
  <c r="AB1067" i="51" s="1"/>
  <c r="Z1101" i="51"/>
  <c r="AA1101" i="51" s="1"/>
  <c r="AB1101" i="51" s="1"/>
  <c r="Z1009" i="51"/>
  <c r="AA1009" i="51" s="1"/>
  <c r="AB1009" i="51" s="1"/>
  <c r="Z1117" i="51"/>
  <c r="AA1117" i="51" s="1"/>
  <c r="AB1117" i="51" s="1"/>
  <c r="Z1030" i="51"/>
  <c r="AA1030" i="51" s="1"/>
  <c r="AB1030" i="51" s="1"/>
  <c r="Z975" i="51"/>
  <c r="AA975" i="51" s="1"/>
  <c r="AB975" i="51" s="1"/>
  <c r="AB747" i="51"/>
  <c r="D24" i="15"/>
  <c r="D21" i="15" s="1"/>
  <c r="AB827" i="51"/>
  <c r="Y737" i="51"/>
  <c r="Y725" i="51" s="1"/>
  <c r="Y682" i="51" s="1"/>
  <c r="Y600" i="51" s="1"/>
  <c r="Y599" i="51" s="1"/>
  <c r="Z640" i="51"/>
  <c r="Z639" i="51" s="1"/>
  <c r="AB642" i="51"/>
  <c r="AB640" i="51" s="1"/>
  <c r="AB639" i="51" s="1"/>
  <c r="Z1130" i="51"/>
  <c r="AA1130" i="51" s="1"/>
  <c r="AB1130" i="51" s="1"/>
  <c r="Z1087" i="51"/>
  <c r="AA1087" i="51" s="1"/>
  <c r="AB1087" i="51" s="1"/>
  <c r="Z1029" i="51"/>
  <c r="AA1029" i="51" s="1"/>
  <c r="AB1029" i="51" s="1"/>
  <c r="Z1037" i="51"/>
  <c r="AA1037" i="51" s="1"/>
  <c r="AB1037" i="51" s="1"/>
  <c r="Z1129" i="51"/>
  <c r="AA1129" i="51" s="1"/>
  <c r="AB1129" i="51" s="1"/>
  <c r="Z1006" i="51"/>
  <c r="AA1006" i="51" s="1"/>
  <c r="AB1006" i="51" s="1"/>
  <c r="Z1052" i="51"/>
  <c r="AA1052" i="51" s="1"/>
  <c r="AB1052" i="51" s="1"/>
  <c r="Z1061" i="51"/>
  <c r="AA1061" i="51" s="1"/>
  <c r="AB1061" i="51" s="1"/>
  <c r="Z1022" i="51"/>
  <c r="AA1022" i="51" s="1"/>
  <c r="AB1022" i="51" s="1"/>
  <c r="Z1091" i="51"/>
  <c r="AA1091" i="51" s="1"/>
  <c r="AB1091" i="51" s="1"/>
  <c r="Z137" i="51"/>
  <c r="Z134" i="51" s="1"/>
  <c r="Z133" i="51" s="1"/>
  <c r="Z132" i="51" s="1"/>
  <c r="AB138" i="51"/>
  <c r="AB137" i="51" s="1"/>
  <c r="AB134" i="51" s="1"/>
  <c r="AB133" i="51" s="1"/>
  <c r="AB132" i="51" s="1"/>
  <c r="Z1112" i="51"/>
  <c r="AA1112" i="51" s="1"/>
  <c r="AB1112" i="51" s="1"/>
  <c r="Z624" i="51"/>
  <c r="AB625" i="51"/>
  <c r="AB624" i="51" s="1"/>
  <c r="Z1114" i="51"/>
  <c r="AA1114" i="51" s="1"/>
  <c r="AB1114" i="51" s="1"/>
  <c r="X725" i="51"/>
  <c r="X682" i="51" s="1"/>
  <c r="Z817" i="51"/>
  <c r="Z739" i="51"/>
  <c r="AA739" i="51" s="1"/>
  <c r="Z405" i="51"/>
  <c r="Y1068" i="51"/>
  <c r="Z605" i="51"/>
  <c r="X131" i="51"/>
  <c r="Y1102" i="51"/>
  <c r="Y977" i="51"/>
  <c r="Y1073" i="51"/>
  <c r="Y1036" i="51"/>
  <c r="Z1103" i="51"/>
  <c r="AA1103" i="51" s="1"/>
  <c r="AB1103" i="51" s="1"/>
  <c r="Z1045" i="51"/>
  <c r="AA1045" i="51" s="1"/>
  <c r="AB1045" i="51" s="1"/>
  <c r="X1053" i="51"/>
  <c r="Y1053" i="51" s="1"/>
  <c r="Z1088" i="51"/>
  <c r="AA1088" i="51" s="1"/>
  <c r="AB1088" i="51" s="1"/>
  <c r="X998" i="51"/>
  <c r="Y998" i="51" s="1"/>
  <c r="Z1115" i="51"/>
  <c r="AA1115" i="51" s="1"/>
  <c r="AB1115" i="51" s="1"/>
  <c r="Y1059" i="51"/>
  <c r="X973" i="51"/>
  <c r="Z974" i="51"/>
  <c r="AA974" i="51" s="1"/>
  <c r="AB974" i="51" s="1"/>
  <c r="Y1021" i="51"/>
  <c r="W97" i="51"/>
  <c r="W86" i="51" s="1"/>
  <c r="W42" i="51" s="1"/>
  <c r="W10" i="51" s="1"/>
  <c r="W1139" i="51" s="1"/>
  <c r="X98" i="51"/>
  <c r="X97" i="51" s="1"/>
  <c r="Y916" i="51"/>
  <c r="AB405" i="51" l="1"/>
  <c r="D30" i="46"/>
  <c r="Z737" i="51"/>
  <c r="AB131" i="51"/>
  <c r="Z131" i="51"/>
  <c r="Z1053" i="51"/>
  <c r="AA1053" i="51" s="1"/>
  <c r="AB1053" i="51" s="1"/>
  <c r="Z1073" i="51"/>
  <c r="AA1073" i="51" s="1"/>
  <c r="AB1073" i="51" s="1"/>
  <c r="AB739" i="51"/>
  <c r="AA737" i="51"/>
  <c r="Z1059" i="51"/>
  <c r="AA1059" i="51" s="1"/>
  <c r="AB1059" i="51" s="1"/>
  <c r="Z1021" i="51"/>
  <c r="AA1021" i="51" s="1"/>
  <c r="AB1021" i="51" s="1"/>
  <c r="Z977" i="51"/>
  <c r="AA977" i="51" s="1"/>
  <c r="AB977" i="51" s="1"/>
  <c r="Z1068" i="51"/>
  <c r="AA1068" i="51" s="1"/>
  <c r="AB1068" i="51" s="1"/>
  <c r="Z916" i="51"/>
  <c r="AA916" i="51" s="1"/>
  <c r="Z998" i="51"/>
  <c r="AA998" i="51" s="1"/>
  <c r="AB998" i="51" s="1"/>
  <c r="Z1102" i="51"/>
  <c r="AA1102" i="51" s="1"/>
  <c r="AB1102" i="51" s="1"/>
  <c r="Z1036" i="51"/>
  <c r="AA1036" i="51" s="1"/>
  <c r="AB1036" i="51" s="1"/>
  <c r="X600" i="51"/>
  <c r="X599" i="51" s="1"/>
  <c r="Z725" i="51"/>
  <c r="Y973" i="51"/>
  <c r="X86" i="51"/>
  <c r="X42" i="51" s="1"/>
  <c r="X10" i="51" s="1"/>
  <c r="Y98" i="51"/>
  <c r="Z682" i="51" l="1"/>
  <c r="Z600" i="51" s="1"/>
  <c r="Z599" i="51" s="1"/>
  <c r="AB916" i="51"/>
  <c r="AB737" i="51"/>
  <c r="AA725" i="51"/>
  <c r="AA682" i="51" s="1"/>
  <c r="Z973" i="51"/>
  <c r="AA973" i="51" s="1"/>
  <c r="AB973" i="51" s="1"/>
  <c r="X1139" i="51"/>
  <c r="Y97" i="51"/>
  <c r="Y86" i="51" s="1"/>
  <c r="Z98" i="51"/>
  <c r="AB725" i="51" l="1"/>
  <c r="AB682" i="51" s="1"/>
  <c r="AA600" i="51"/>
  <c r="AA599" i="51" s="1"/>
  <c r="C17" i="15"/>
  <c r="C9" i="15" s="1"/>
  <c r="AA98" i="51"/>
  <c r="AA97" i="51" s="1"/>
  <c r="AA86" i="51" s="1"/>
  <c r="Y42" i="51"/>
  <c r="Y10" i="51" s="1"/>
  <c r="Y1139" i="51" s="1"/>
  <c r="Z97" i="51"/>
  <c r="Z86" i="51" s="1"/>
  <c r="AB600" i="51" l="1"/>
  <c r="AB599" i="51" s="1"/>
  <c r="D17" i="15"/>
  <c r="D9" i="15" s="1"/>
  <c r="AB98" i="51"/>
  <c r="AB97" i="51" s="1"/>
  <c r="AB86" i="51" s="1"/>
  <c r="D50" i="15" s="1"/>
  <c r="D48" i="15" s="1"/>
  <c r="C50" i="15"/>
  <c r="C48" i="15" s="1"/>
  <c r="C72" i="15" s="1"/>
  <c r="AA42" i="51"/>
  <c r="AA10" i="51" s="1"/>
  <c r="AA1139" i="51" s="1"/>
  <c r="Z42" i="51"/>
  <c r="Z10" i="51" s="1"/>
  <c r="C77" i="15" l="1"/>
  <c r="D72" i="15"/>
  <c r="AB42" i="51"/>
  <c r="AB10" i="51" s="1"/>
  <c r="C74" i="15"/>
  <c r="Z1139" i="51"/>
  <c r="D74" i="15" l="1"/>
  <c r="AB1139" i="51"/>
  <c r="D77" i="15"/>
  <c r="H23" i="46"/>
  <c r="H28" i="46" s="1"/>
  <c r="K23" i="46"/>
  <c r="K28" i="46" s="1"/>
  <c r="E23" i="46"/>
  <c r="E28" i="46" s="1"/>
  <c r="D24" i="46"/>
  <c r="D23" i="46" s="1"/>
  <c r="D28" i="46" s="1"/>
  <c r="D31" i="46" s="1"/>
  <c r="F23" i="46"/>
  <c r="F28" i="46" s="1"/>
  <c r="I23" i="46"/>
  <c r="I28" i="46" s="1"/>
  <c r="G23" i="46"/>
  <c r="G28" i="46" s="1"/>
  <c r="J23" i="46"/>
  <c r="J28" i="46" s="1"/>
</calcChain>
</file>

<file path=xl/sharedStrings.xml><?xml version="1.0" encoding="utf-8"?>
<sst xmlns="http://schemas.openxmlformats.org/spreadsheetml/2006/main" count="11443" uniqueCount="1284">
  <si>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</si>
  <si>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</si>
  <si>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</si>
  <si>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</si>
  <si>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</si>
  <si>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</si>
  <si>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</si>
  <si>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</si>
  <si>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</si>
  <si>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</si>
  <si>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</si>
  <si>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</si>
  <si>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</si>
  <si>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</si>
  <si>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</si>
  <si>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</si>
  <si>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</si>
  <si>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</si>
  <si>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</si>
  <si>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</si>
  <si>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</si>
  <si>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</si>
  <si>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</si>
  <si>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</si>
  <si>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</si>
  <si>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</si>
  <si>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</si>
  <si>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</si>
  <si>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</si>
  <si>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</si>
  <si>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</si>
  <si>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</si>
  <si>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</si>
  <si>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</si>
  <si>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</si>
  <si>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</si>
  <si>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</si>
  <si>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</si>
  <si>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</si>
  <si>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</si>
  <si>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</si>
  <si>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</si>
  <si>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</si>
  <si>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</si>
  <si>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</si>
  <si>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</si>
  <si>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</si>
  <si>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</si>
  <si>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</si>
  <si>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</si>
  <si>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</si>
  <si>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</si>
  <si>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</si>
  <si>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</si>
  <si>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</si>
  <si>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</si>
  <si>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</si>
  <si>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</si>
  <si>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</si>
  <si>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</si>
  <si>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</si>
  <si>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</si>
  <si>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</si>
  <si>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</si>
  <si>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</si>
  <si>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</si>
  <si>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</si>
  <si>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</si>
  <si>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</si>
  <si>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</si>
  <si>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</si>
  <si>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</si>
  <si>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</si>
  <si>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</si>
  <si>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</si>
  <si>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</si>
  <si>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</si>
  <si>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</si>
  <si>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</si>
  <si>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</si>
  <si>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</si>
  <si>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</si>
  <si>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</si>
  <si>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</si>
  <si>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</si>
  <si>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</si>
  <si>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</si>
  <si>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</si>
  <si>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</si>
  <si>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</si>
  <si>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</si>
  <si>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</si>
  <si>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</si>
  <si>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</si>
  <si>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</si>
  <si>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</si>
  <si>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</si>
  <si>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</si>
  <si>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</si>
  <si>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</si>
  <si>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</si>
  <si>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</si>
  <si>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</si>
  <si>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</si>
  <si>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</si>
  <si>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</si>
  <si>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</si>
  <si>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</si>
  <si>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</si>
  <si>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</si>
  <si>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</si>
  <si>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</si>
  <si>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</si>
  <si>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</si>
  <si>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</si>
  <si>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</si>
  <si>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</si>
  <si>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</si>
  <si>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</si>
  <si>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</si>
  <si>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</si>
  <si>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</si>
  <si>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</si>
  <si>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</si>
  <si>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</si>
  <si>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</si>
  <si>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</si>
  <si>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</si>
  <si>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</si>
  <si>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</si>
  <si>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</si>
  <si>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</si>
  <si>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</si>
  <si>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</si>
  <si>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</si>
  <si>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</si>
  <si>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</si>
  <si>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</si>
  <si>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</si>
  <si>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</si>
  <si>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</si>
  <si>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</si>
  <si>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</si>
  <si>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</si>
  <si>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</si>
  <si>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</si>
  <si>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</si>
  <si>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</si>
  <si>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</si>
  <si>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</si>
  <si>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</si>
  <si>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</si>
  <si>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</si>
  <si>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</si>
  <si>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</si>
  <si>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</si>
  <si>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</si>
  <si>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</si>
  <si>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</si>
  <si>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</si>
  <si>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</si>
  <si>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</si>
  <si>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</si>
  <si>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</si>
  <si>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</si>
  <si>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</si>
  <si>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</si>
  <si>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</si>
  <si>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</si>
  <si>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</si>
  <si>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</si>
  <si>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</si>
  <si>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</si>
  <si>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</si>
  <si>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</si>
  <si>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</si>
  <si>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</si>
  <si>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</si>
  <si>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</si>
  <si>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</si>
  <si>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</si>
  <si>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</si>
  <si>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</si>
  <si>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</si>
  <si>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</si>
  <si>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</si>
  <si>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</si>
  <si>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</si>
  <si>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</si>
  <si>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</si>
  <si>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</si>
  <si>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</si>
  <si>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</si>
  <si>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</si>
  <si>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</si>
  <si>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</si>
  <si>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</si>
  <si>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</si>
  <si>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</si>
  <si>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</si>
  <si>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</si>
  <si>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</si>
  <si>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</si>
  <si>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</si>
  <si>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</si>
  <si>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</si>
  <si>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</si>
  <si>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</si>
  <si>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</si>
  <si>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</si>
  <si>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</si>
  <si>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</si>
  <si>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</si>
  <si>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</si>
  <si>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</si>
  <si>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</si>
  <si>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</si>
  <si>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</si>
  <si>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</si>
  <si>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</si>
  <si>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</si>
  <si>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</si>
  <si>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</si>
  <si>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</si>
  <si>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</si>
  <si>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</si>
  <si>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</si>
  <si>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</si>
  <si>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</si>
  <si>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</si>
  <si>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</si>
  <si>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</si>
  <si>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</si>
  <si>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</si>
  <si>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</si>
  <si>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</si>
  <si>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</si>
  <si>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</si>
  <si>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</si>
  <si>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</si>
  <si>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</si>
  <si>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</si>
  <si>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</si>
  <si>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</si>
  <si>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</si>
  <si>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</si>
  <si>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</si>
  <si>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</si>
  <si>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</si>
  <si>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</si>
  <si>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</si>
  <si>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</si>
  <si>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</si>
  <si>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</si>
  <si>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</si>
  <si>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</si>
  <si>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</si>
  <si>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</si>
  <si>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</si>
  <si>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</si>
  <si>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</si>
  <si>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</si>
  <si>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</si>
  <si>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</si>
  <si>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</si>
  <si>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</si>
  <si>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</si>
  <si>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</si>
  <si>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</si>
  <si>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</si>
  <si>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</si>
  <si>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</si>
  <si>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</si>
  <si>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</si>
  <si>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</si>
  <si>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</si>
  <si>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</si>
  <si>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</si>
  <si>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</si>
  <si>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</si>
  <si>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</si>
  <si>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</si>
  <si>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</si>
  <si>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</si>
  <si>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</si>
  <si>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</si>
  <si>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</si>
  <si>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</si>
  <si>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</si>
  <si>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</si>
  <si>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</si>
  <si>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</si>
  <si>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</si>
  <si>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</si>
  <si>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</si>
  <si>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</si>
  <si>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</si>
  <si>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</si>
  <si>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</si>
  <si>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</si>
  <si>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</si>
  <si>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</si>
  <si>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</si>
  <si>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</si>
  <si>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</si>
  <si>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</si>
  <si>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</si>
  <si>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</si>
  <si>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</si>
  <si>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</si>
  <si>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</si>
  <si>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</si>
  <si>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</si>
  <si>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</si>
  <si>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</si>
  <si>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</si>
  <si>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</si>
  <si>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</si>
  <si>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</si>
  <si>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</si>
  <si>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</si>
  <si>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</si>
  <si>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</si>
  <si>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</si>
  <si>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</si>
  <si>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</si>
  <si>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</si>
  <si>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</si>
  <si>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</si>
  <si>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</si>
  <si>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</si>
  <si>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</si>
  <si>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</si>
  <si>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</si>
  <si>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</si>
  <si>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</si>
  <si>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</si>
  <si>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</si>
  <si>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</si>
  <si>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</si>
  <si>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</si>
  <si>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</si>
  <si>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</si>
  <si>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</si>
  <si>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</si>
  <si>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</si>
  <si>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</si>
  <si>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</si>
  <si>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</si>
  <si>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</si>
  <si>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</si>
  <si>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</si>
  <si>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</si>
  <si>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</si>
  <si>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</si>
  <si>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</si>
  <si>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</si>
  <si>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</si>
  <si>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</si>
  <si>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</si>
  <si>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</si>
  <si>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</si>
  <si>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</si>
  <si>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</si>
  <si>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</si>
  <si>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</si>
  <si>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</si>
  <si>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</si>
  <si>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</si>
  <si>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</si>
  <si>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</si>
  <si>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</si>
  <si>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</si>
  <si>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</si>
  <si>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</si>
  <si>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</si>
  <si>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</si>
  <si>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</si>
  <si>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</si>
  <si>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</si>
  <si>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</si>
  <si>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</si>
  <si>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</si>
  <si>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</si>
  <si>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</si>
  <si>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</si>
  <si>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</si>
  <si>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</si>
  <si>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</si>
  <si>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</si>
  <si>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</si>
  <si>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</si>
  <si>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</si>
  <si>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</si>
  <si>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</si>
  <si>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</si>
  <si>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</si>
  <si>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</si>
  <si>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</si>
  <si>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</si>
  <si>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</si>
  <si>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</si>
  <si>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</si>
  <si>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</si>
  <si>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</si>
  <si>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</si>
  <si>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</si>
  <si>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</si>
  <si>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</si>
  <si>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</si>
  <si>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</si>
  <si>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</si>
  <si>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</si>
  <si>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</si>
  <si>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</si>
  <si>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</si>
  <si>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</si>
  <si>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</si>
  <si>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</si>
  <si>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</si>
  <si>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</si>
  <si>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</si>
  <si>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</si>
  <si>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</si>
  <si>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</si>
  <si>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</si>
  <si>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</si>
  <si>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</si>
  <si>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</si>
  <si>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</si>
  <si>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</si>
  <si>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</si>
  <si>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</si>
  <si>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</si>
  <si>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</si>
  <si>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</si>
  <si>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</si>
  <si>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</si>
  <si>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</si>
  <si>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</si>
  <si>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</si>
  <si>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</si>
  <si>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</si>
  <si>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</si>
  <si>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</si>
  <si>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</si>
  <si>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</si>
  <si>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</si>
  <si>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</si>
  <si>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</si>
  <si>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</si>
  <si>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</si>
  <si>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</si>
  <si>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</si>
  <si>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</si>
  <si>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</si>
  <si>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</si>
  <si>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</si>
  <si>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</si>
  <si>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</si>
  <si>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</si>
  <si>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</si>
  <si>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</si>
  <si>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</si>
  <si>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</si>
  <si>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</si>
  <si>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</si>
  <si>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</si>
  <si>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</si>
  <si>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</si>
  <si>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</si>
  <si>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</si>
  <si>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</si>
  <si>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</si>
  <si>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</si>
  <si>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</si>
  <si>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</si>
  <si>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</si>
  <si>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</si>
  <si>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</si>
  <si>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</si>
  <si>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</si>
  <si>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</si>
  <si>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</si>
  <si>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</si>
  <si>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</si>
  <si>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</si>
  <si>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</si>
  <si>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</si>
  <si>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</si>
  <si>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</si>
  <si>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</si>
  <si>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</si>
  <si>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</si>
  <si>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</si>
  <si>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</si>
  <si>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</si>
  <si>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</si>
  <si>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</si>
  <si>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</si>
  <si>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</si>
  <si>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</si>
  <si>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</si>
  <si>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</si>
  <si>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</si>
  <si>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</si>
  <si>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</si>
  <si>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</si>
  <si>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</si>
  <si>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</si>
  <si>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</si>
  <si>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</si>
  <si>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</si>
  <si>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</si>
  <si>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</si>
  <si>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</si>
  <si>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</si>
  <si>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</si>
  <si>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</si>
  <si>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</si>
  <si>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</si>
  <si>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</si>
  <si>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</si>
  <si>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</si>
  <si>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</si>
  <si>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</si>
  <si>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</si>
  <si>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</si>
  <si>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</si>
  <si>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</si>
  <si>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</si>
  <si>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</si>
  <si>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</si>
  <si>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</si>
  <si>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</si>
  <si>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</si>
  <si>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</si>
  <si>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</si>
  <si>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</si>
  <si>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</si>
  <si>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</si>
  <si>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</si>
  <si>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</si>
  <si>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</si>
  <si>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</si>
  <si>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</si>
  <si>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</si>
  <si>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</si>
  <si>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</si>
  <si>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</si>
  <si>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</si>
  <si>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</si>
  <si>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</si>
  <si>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</si>
  <si>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</si>
  <si>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</si>
  <si>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</si>
  <si>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</si>
  <si>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</si>
  <si>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</si>
  <si>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</si>
  <si>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</si>
  <si>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</si>
  <si>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</si>
  <si>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</si>
  <si>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</si>
  <si>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</si>
  <si>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</si>
  <si>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</si>
  <si>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</si>
  <si>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</si>
  <si>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</si>
  <si>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</si>
  <si>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</si>
  <si>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</si>
  <si>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</si>
  <si>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</si>
  <si>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</si>
  <si>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</si>
  <si>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</si>
  <si>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</si>
  <si>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</si>
  <si>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</si>
  <si>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</si>
  <si>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</si>
  <si>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</si>
  <si>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</si>
  <si>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</si>
  <si>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</si>
  <si>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</si>
  <si>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</si>
  <si>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</si>
  <si>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</si>
  <si>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</si>
  <si>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</si>
  <si>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</si>
  <si>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</si>
  <si>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</si>
  <si>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</si>
  <si>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</si>
  <si>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</si>
  <si>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</si>
  <si>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</si>
  <si>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</si>
  <si>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</si>
  <si>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</si>
  <si>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</si>
  <si>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</si>
  <si>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</si>
  <si>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</si>
  <si>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</si>
  <si>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</si>
  <si>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</si>
  <si>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</si>
  <si>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</si>
  <si>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</si>
  <si>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</si>
  <si>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</si>
  <si>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</si>
  <si>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</si>
  <si>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</si>
  <si>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</si>
  <si>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</si>
  <si>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</si>
  <si>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</si>
  <si>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</si>
  <si>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</si>
  <si>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</si>
  <si>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</si>
  <si>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</si>
  <si>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</si>
  <si>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</si>
  <si>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</si>
  <si>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</si>
  <si>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</si>
  <si>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</si>
  <si>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</si>
  <si>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</si>
  <si>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</si>
  <si>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</si>
  <si>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</si>
  <si>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</si>
  <si>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</si>
  <si>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</si>
  <si>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</si>
  <si>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</si>
  <si>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</si>
  <si>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</si>
  <si>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</si>
  <si>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</si>
  <si>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</si>
  <si>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</si>
  <si>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</si>
  <si>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</si>
  <si>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</si>
  <si>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</si>
  <si>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</si>
  <si>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</si>
  <si>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</si>
  <si>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</si>
  <si>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</si>
  <si>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</si>
  <si>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</si>
  <si>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</si>
  <si>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</si>
  <si>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</si>
  <si>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</si>
  <si>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</si>
  <si>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</si>
  <si>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</si>
  <si>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</si>
  <si>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</si>
  <si>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</si>
  <si>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</si>
  <si>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</si>
  <si>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</si>
  <si>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</si>
  <si>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</si>
  <si>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</si>
  <si>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</si>
  <si>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</si>
  <si>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</si>
  <si>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</si>
  <si>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</si>
  <si>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</si>
  <si>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</si>
  <si>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</si>
  <si>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</si>
  <si>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</si>
  <si>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</si>
  <si>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</si>
  <si>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</si>
  <si>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</si>
  <si>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</si>
  <si>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</si>
  <si>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</si>
  <si>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</si>
  <si>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</si>
  <si>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</si>
  <si>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13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</si>
  <si>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</si>
  <si>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</si>
  <si>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</si>
  <si>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</si>
  <si>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</si>
  <si>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</si>
  <si>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</si>
  <si>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</si>
  <si>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</si>
  <si>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</si>
  <si>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</si>
  <si>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</si>
  <si>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</si>
  <si>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</si>
  <si>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</si>
  <si>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</si>
  <si>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</si>
  <si>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</si>
  <si>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</si>
  <si>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</si>
  <si>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</si>
  <si>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</si>
  <si>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</si>
  <si>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</si>
  <si>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</si>
  <si>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</si>
  <si>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</si>
  <si>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</si>
  <si>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</si>
  <si>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</si>
  <si>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</si>
  <si>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</si>
  <si>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</si>
  <si>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</si>
  <si>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</si>
  <si>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</si>
  <si>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</si>
  <si>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</si>
  <si>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</si>
  <si>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</si>
  <si>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</si>
  <si>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</si>
  <si>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</si>
  <si>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</si>
  <si>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</si>
  <si>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</si>
  <si>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</si>
  <si>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</si>
  <si>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</si>
  <si>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</si>
  <si>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</si>
  <si>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</si>
  <si>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</si>
  <si>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</si>
  <si>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</si>
  <si>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</si>
  <si>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</si>
  <si>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</si>
  <si>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</si>
  <si>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</si>
  <si>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</si>
  <si>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</si>
  <si>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</si>
  <si>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</si>
  <si>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</si>
  <si>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</si>
  <si>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</si>
  <si>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</si>
  <si>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</si>
  <si>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</si>
  <si>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</si>
  <si>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</si>
  <si>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</si>
  <si>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</si>
  <si>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</si>
  <si>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</si>
  <si>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</si>
  <si>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</si>
  <si>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</si>
  <si>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</si>
  <si>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</si>
  <si>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</si>
  <si>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</si>
  <si>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</si>
  <si>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</si>
  <si>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</si>
  <si>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</si>
  <si>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</si>
  <si>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</si>
  <si>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</si>
  <si>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</si>
  <si>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</si>
  <si>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</si>
  <si>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</si>
  <si>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</si>
  <si>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</si>
  <si>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</si>
  <si>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</si>
  <si>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</si>
  <si>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</si>
  <si>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</si>
  <si>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</si>
  <si>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</si>
  <si>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</si>
  <si>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</si>
  <si>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</si>
  <si>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</si>
  <si>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</si>
  <si>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</si>
  <si>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</si>
  <si>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</si>
  <si>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</si>
  <si>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</si>
  <si>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</si>
  <si>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</si>
  <si>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</si>
  <si>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</si>
  <si>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</si>
  <si>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</si>
  <si>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</si>
  <si>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</si>
  <si>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</si>
  <si>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</si>
  <si>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</si>
  <si>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</si>
  <si>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</si>
  <si>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</si>
  <si>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</si>
  <si>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</si>
  <si>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</si>
  <si>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</si>
  <si>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</si>
  <si>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</si>
  <si>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</si>
  <si>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</si>
  <si>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</si>
  <si>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</si>
  <si>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</si>
  <si>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</si>
  <si>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</si>
  <si>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</si>
  <si>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</si>
  <si>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</si>
  <si>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</si>
  <si>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</si>
  <si>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</si>
  <si>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</si>
  <si>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</si>
  <si>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</si>
  <si>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</si>
  <si>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</si>
  <si>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</si>
  <si>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</si>
  <si>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</si>
  <si>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</si>
  <si>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</si>
  <si>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</si>
  <si>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</si>
  <si>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</si>
  <si>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</si>
  <si>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</si>
  <si>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</si>
  <si>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</si>
  <si>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</si>
  <si>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</si>
  <si>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</si>
  <si>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</si>
  <si>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</si>
  <si>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</si>
  <si>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</si>
  <si>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</si>
  <si>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</si>
  <si>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</si>
  <si>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</si>
  <si>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</si>
  <si>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</si>
  <si>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</si>
  <si>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</si>
  <si>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</si>
  <si>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</si>
  <si>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</si>
  <si>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</si>
  <si>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</si>
  <si>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</si>
  <si>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</si>
  <si>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</si>
  <si>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</si>
  <si>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</si>
  <si>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</si>
  <si>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</si>
  <si>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</si>
  <si>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</si>
  <si>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</si>
  <si>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</si>
  <si>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</si>
  <si>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</si>
  <si>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</si>
  <si>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</si>
  <si>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</si>
  <si>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</si>
  <si>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</si>
  <si>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</si>
  <si>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</si>
  <si>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</si>
  <si>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</si>
  <si>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</si>
  <si>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</si>
  <si>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</si>
  <si>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</si>
  <si>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</si>
  <si>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</si>
  <si>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</si>
  <si>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</si>
  <si>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</si>
  <si>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</si>
  <si>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</si>
  <si>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</si>
  <si>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</si>
  <si>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</si>
  <si>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</si>
  <si>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</si>
  <si>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</si>
  <si>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</si>
  <si>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</si>
  <si>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</si>
  <si>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</si>
  <si>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</si>
  <si>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</si>
  <si>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</si>
  <si>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</si>
  <si>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</si>
  <si>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</si>
  <si>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</si>
  <si>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</si>
  <si>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</si>
  <si>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</si>
  <si>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</si>
  <si>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</si>
  <si>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</si>
  <si>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</si>
  <si>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</si>
  <si>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</si>
  <si>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</si>
  <si>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</si>
  <si>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</si>
  <si>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</si>
  <si>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</si>
  <si>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</si>
  <si>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</si>
  <si>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</si>
  <si>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</si>
  <si>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</si>
  <si>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</si>
  <si>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</si>
  <si>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</si>
  <si>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</si>
  <si>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</si>
  <si>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</si>
  <si>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</si>
  <si>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</si>
  <si>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</si>
  <si>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</si>
  <si>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</si>
  <si>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</si>
  <si>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</si>
  <si>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</si>
  <si>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</si>
  <si>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</si>
  <si>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</si>
  <si>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</si>
  <si>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</si>
  <si>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</si>
  <si>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</si>
  <si>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</si>
  <si>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</si>
  <si>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</si>
  <si>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</si>
  <si>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</si>
  <si>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</si>
  <si>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</si>
  <si>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</si>
  <si>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</si>
  <si>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</si>
  <si>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</si>
  <si>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</si>
  <si>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</si>
  <si>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</si>
  <si>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</si>
  <si>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</si>
  <si>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</si>
  <si>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</si>
  <si>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</si>
  <si>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</si>
  <si>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</si>
  <si>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</si>
  <si>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</si>
  <si>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</si>
  <si>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</si>
  <si>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</si>
  <si>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</si>
  <si>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</si>
  <si>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</si>
  <si>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</si>
  <si>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</si>
  <si>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</si>
  <si>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</si>
  <si>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</si>
  <si>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</si>
  <si>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</si>
  <si>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</si>
  <si>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</si>
  <si>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</si>
  <si>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</si>
  <si>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</si>
  <si>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</si>
  <si>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>2022 год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</si>
  <si>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</si>
  <si>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</si>
  <si>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</si>
  <si>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</si>
  <si>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</si>
  <si>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</si>
  <si>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</si>
  <si>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</si>
  <si>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</si>
  <si>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</si>
  <si>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</si>
  <si>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</si>
  <si>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Обеспечение питанием учащихся из малообеспеченных семей с местного бюджета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</si>
  <si>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</si>
  <si>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</si>
  <si>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</si>
  <si>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</si>
  <si>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</si>
  <si>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</si>
  <si>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02 3 02 10001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</si>
  <si>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</si>
  <si>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</si>
  <si>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</si>
  <si>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</si>
  <si>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</si>
  <si>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</si>
  <si>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</si>
  <si>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</si>
  <si>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</si>
  <si>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03 1 02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</si>
  <si>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</si>
  <si>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</si>
  <si>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</si>
  <si>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</si>
  <si>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</si>
  <si>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</si>
  <si>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</si>
  <si>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</si>
  <si>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</si>
  <si>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</si>
  <si>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811</t>
  </si>
  <si>
    <t>МБУ  "ОТДЕЛ АРХИТЕКТУРЫ И ГРАДОСТРОИТЕЛЬСТВА"</t>
  </si>
  <si>
    <t>03 0 03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</si>
  <si>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</si>
  <si>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</si>
  <si>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</si>
  <si>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</si>
  <si>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</si>
  <si>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</si>
  <si>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</si>
  <si>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</si>
  <si>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</si>
  <si>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</si>
  <si>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</si>
  <si>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</si>
  <si>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04  2 01 41800</t>
  </si>
  <si>
    <t>04 2 01 S1400</t>
  </si>
  <si>
    <t>Субсидии бюджетным учреждениям на иные цели С МБ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</si>
  <si>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</si>
  <si>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</si>
  <si>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</si>
  <si>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</si>
  <si>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99 0 00 80101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</si>
  <si>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</si>
  <si>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</si>
  <si>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</si>
  <si>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</si>
  <si>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</si>
  <si>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</si>
  <si>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Обеспечение комплексного развития сельских территорий (субсидии на развитие водоснабжения в сельской местности)</t>
  </si>
  <si>
    <t>04 2 02 L576П</t>
  </si>
  <si>
    <t>02 4 03 L5761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</si>
  <si>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</si>
  <si>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</si>
  <si>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</si>
  <si>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</si>
  <si>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</si>
  <si>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</si>
  <si>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</si>
  <si>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</si>
  <si>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</si>
  <si>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</si>
  <si>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</si>
  <si>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</si>
  <si>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</si>
  <si>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</si>
  <si>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</si>
  <si>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</si>
  <si>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</si>
  <si>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</si>
  <si>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</si>
  <si>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</si>
  <si>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</si>
  <si>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>2024 год</t>
  </si>
  <si>
    <t>Сумма на 2024 год</t>
  </si>
  <si>
    <t>Распределение межбюджетных трансфертов бюджетам сельских поселений на 2024 год</t>
  </si>
  <si>
    <t>02 1 02 L5192</t>
  </si>
  <si>
    <t>02 3 01 L321Ч</t>
  </si>
  <si>
    <t>04 2 02 L321М</t>
  </si>
  <si>
    <t>03 1 01 43400</t>
  </si>
  <si>
    <t>02 3 01 00003</t>
  </si>
  <si>
    <t>Приложение 15</t>
  </si>
  <si>
    <t>Изменения на 2024 год (+;-)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</si>
  <si>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</si>
  <si>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</si>
  <si>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</si>
  <si>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</si>
  <si>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</si>
  <si>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</si>
  <si>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02 2 02 S7530</t>
  </si>
  <si>
    <t>Субсидии на реализацию мероприятий для создания "умных" спортивных площадок</t>
  </si>
  <si>
    <t>Развитие сети учреждений культурно-досугового типа (субсидии)</t>
  </si>
  <si>
    <t>02 1 A1 55131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</si>
  <si>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</si>
  <si>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Прочие иные межбюджетные трансферты, передаваемые бюджетам поселений</t>
  </si>
  <si>
    <t>к Решению "О бюджете муниципального образования "Улаганский район" на 2024 год и плановый период 2025 и 2026 годов"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</si>
  <si>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</si>
  <si>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 год</t>
  </si>
  <si>
    <t xml:space="preserve">  расходов бюджета муниципального образования "Улаганский район" на  2024 год</t>
  </si>
  <si>
    <t>02 1 A2 55195</t>
  </si>
  <si>
    <t>Субсидии на софинансирование мероприятий, направленных на обеспечение горячим питанием отдельных категорий учащихся 5-11 классов муниципальных общеобразовательных организаций в Республике Алтай из малообеспеченных семей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</si>
  <si>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(реализация мероприятий по развитию и укреплению материально-технической базы)</t>
  </si>
  <si>
    <t>02 1 01 L4671</t>
  </si>
  <si>
    <t>02 4 02 L4971</t>
  </si>
  <si>
    <t xml:space="preserve">Субсидии на предоставление ежемесячной надбавки к заработной плате молодым специалистам в муниципальных образовательных организациях </t>
  </si>
  <si>
    <t>02 3 01 S0080</t>
  </si>
  <si>
    <t>02 3 12 S0080</t>
  </si>
  <si>
    <t>02 3 22 S0080</t>
  </si>
  <si>
    <t>02 3 01 S0090</t>
  </si>
  <si>
    <t>02 3 01 S00М0</t>
  </si>
  <si>
    <t>02 1 13 S0200</t>
  </si>
  <si>
    <t>02 1 23 S0200</t>
  </si>
  <si>
    <t>02 1 01 S0200</t>
  </si>
  <si>
    <t>02 1 02 S0200</t>
  </si>
  <si>
    <t>02 0 А1 S0200</t>
  </si>
  <si>
    <t>02 3 04 S0200</t>
  </si>
  <si>
    <t>02 3 01 S0200</t>
  </si>
  <si>
    <t>02 3 12 S0200</t>
  </si>
  <si>
    <t>02 3 22 S0200</t>
  </si>
  <si>
    <t>02 3 00 S0200</t>
  </si>
  <si>
    <t>Субсидии на капитальный ремонт и ремонт искусственных сооружений на автомобильных дорогах общего пользования</t>
  </si>
  <si>
    <t>04 1 02 S02Д4</t>
  </si>
  <si>
    <t>04 2 01 S0450</t>
  </si>
  <si>
    <t>02 3 01 42010</t>
  </si>
  <si>
    <t>02 3 04 42030</t>
  </si>
  <si>
    <t>02 3 01 42030</t>
  </si>
  <si>
    <t>02 3 Ц1 42030</t>
  </si>
  <si>
    <t>02 3 00 42040</t>
  </si>
  <si>
    <t>01 1 03 42060</t>
  </si>
  <si>
    <t>Субвенции на реализацию мероприятий по осуществлению деятельности по обращению с животными без владельцев на территории Республики Алтай</t>
  </si>
  <si>
    <t>Субвенции на реализацию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ям, крематоров, инсинераторов)</t>
  </si>
  <si>
    <t>01 1 03 42050</t>
  </si>
  <si>
    <t>03 1 02 42070</t>
  </si>
  <si>
    <t>99 0 00 42080</t>
  </si>
  <si>
    <t>03 1 01 42100</t>
  </si>
  <si>
    <t>Пособия, компенсации и иные социальные выплаты гражданам, кроме публичных нормативных обязательств</t>
  </si>
  <si>
    <t>02 3 01 42090</t>
  </si>
  <si>
    <t>Субвенции на осуществление государственных полномочий Республики Алтай по хранению, комплектованию, учету и использованию архивных документов, относящихся к государственной собственности Республики Алтай и находящихся на территории муниципальных образований в Республике Алтай</t>
  </si>
  <si>
    <t>02 1 02 42110</t>
  </si>
  <si>
    <t>04  2 01 42120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</si>
  <si>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водоотведение, организаций, осуществляющих регулируемые виды деятельности в области обращения с твердыми коммунальными отходами</t>
  </si>
  <si>
    <t>04 2 02 42130</t>
  </si>
  <si>
    <t>99 0 00 42140</t>
  </si>
  <si>
    <t>99 0 00 42150</t>
  </si>
  <si>
    <t>01 1 01 42160</t>
  </si>
  <si>
    <t>99 0 00 51201</t>
  </si>
  <si>
    <t>02 4 00 51761</t>
  </si>
  <si>
    <t>02 0 01 S0200</t>
  </si>
  <si>
    <t>03 0 03 S0200</t>
  </si>
  <si>
    <t>04 3 07 S0200</t>
  </si>
  <si>
    <t>99 0 00 S0200</t>
  </si>
  <si>
    <t>99 0 А0 S0200</t>
  </si>
  <si>
    <t>03 1 02 S0200</t>
  </si>
  <si>
    <t>03 0 А1 S0200</t>
  </si>
  <si>
    <t>01 0 А1 S0200</t>
  </si>
  <si>
    <t>02 3 EВ 51791</t>
  </si>
  <si>
    <t>Реализация мероприятий по обеспечению жильем молодых семей (предоставление выплаты на приобретение (строительство) жилого помещения)</t>
  </si>
  <si>
    <t>02 3 01 00002</t>
  </si>
  <si>
    <t>02 3 01 L3042</t>
  </si>
  <si>
    <t>02 3 04 S0080</t>
  </si>
  <si>
    <t>Обеспечение питанием учащихся (родительская плата)</t>
  </si>
  <si>
    <t>02 3 04 00002</t>
  </si>
  <si>
    <t>Защита населения и территории от чрезвычайных ситуаций природного и техногенного характера, пожарная безопасность</t>
  </si>
  <si>
    <t>312</t>
  </si>
  <si>
    <t>Иные пенсии, социальные доплаты к пенсиям</t>
  </si>
  <si>
    <t>02 3 01 00004</t>
  </si>
  <si>
    <t>Муниципальная программа «Развитие систем жизнеобеспечения и повышение безопасности населения МО «Улаганский район»</t>
  </si>
  <si>
    <t>Подпрограмма "Обеспечение безопасной жизнедеятельности населения МО "Улаганский район" муниципальной программы «Развитие систем жизнеобеспечения и повышение безопасности населения МО «Улаганский район»</t>
  </si>
  <si>
    <t>Подпрограмма  "Развитие жилищно-коммунального комплекса МО "Улаганский район"  муниципальной программы  «Развитие систем жизнеобеспечения и повышение безопасности населения МО «Улаганский район»</t>
  </si>
  <si>
    <t xml:space="preserve"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</t>
  </si>
  <si>
    <t>Субсидии на софинансирование мероприятий, направленных на обеспечение горячим питанием отдельных категорий учащихся 5 - 11 классов муниципальных общеобразовательных организаций в Республике Алтай из семей граждан, участвующих в проведении специальной военной операции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</si>
  <si>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организации)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</si>
  <si>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развития территорий</t>
  </si>
  <si>
    <t>Обеспечение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</si>
  <si>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Субсидии на капитальный ремонт и ремонт  искусственных сооружений на автомобильных дорогах общего пользования местного значения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</si>
  <si>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 (обеспечение жильем инвалидов и семей с детьми-инвалидами)</t>
  </si>
  <si>
    <t>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 (педагогическим работникам муниципальных общеобразовательных организаций)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</si>
  <si>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(в государственных и муниципальных общеобразовательных организациях)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</si>
  <si>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</si>
  <si>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S0070</t>
  </si>
  <si>
    <t xml:space="preserve">Субсидии на реализацию мероприятий по модернизации школьных систем образования </t>
  </si>
  <si>
    <t>02 3 01 S0110</t>
  </si>
  <si>
    <t>Реализация мероприятий по модернизации школьных систем образования (капитальный ремонт общеобразовательных организаций и их оснащение средствами обучения и воспитания)</t>
  </si>
  <si>
    <t>02 3 01 L7501</t>
  </si>
  <si>
    <t>Бюджетные инвестиции в объекты капитального строительства государственной (муниципальной) собственности</t>
  </si>
  <si>
    <t xml:space="preserve">Субсидии на поддержку развития образовательных организаций в Республике Алтай, реализующих программы дошкольного образования </t>
  </si>
  <si>
    <t>Прочая закупка товаров, работ и услуг</t>
  </si>
  <si>
    <t>02 3 04 S0060</t>
  </si>
  <si>
    <t xml:space="preserve">Субсидии на софинансирование расходных обязательств, направленных на реализацию мероприятий по капитальному ремонту зданий дошкольных образовательных организаций в Республике Алтай </t>
  </si>
  <si>
    <t>02 3 04 S0140</t>
  </si>
  <si>
    <t>04 3 05 S0250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</si>
  <si>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</t>
  </si>
  <si>
    <t>04 2 01 S0210</t>
  </si>
  <si>
    <t>Субсидии на оказание поддержки муниципальным учреждениям в сфере культуры</t>
  </si>
  <si>
    <t>02 1 01 S0010</t>
  </si>
  <si>
    <t>04 3 05 S0370</t>
  </si>
  <si>
    <t>Прочая закупка товаров, работ и услуг с местного бюджета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</si>
  <si>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</si>
  <si>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Субсидии на софинансирование расходов местных бюджетов по материальному стимулированию деятельности представителей добровольных народных дружин, целью которых является участие в охране общественного порядка, а также страхованию их жизней и здоровья</t>
  </si>
  <si>
    <t>04 3 05 S0710</t>
  </si>
  <si>
    <t>01 0 А0 S0200</t>
  </si>
  <si>
    <t>Государственная поддержка отрасли культуры (комплектование книжных фондов библиотек муниципальных образований)</t>
  </si>
  <si>
    <t>Государственная поддержка отрасли культуры (поддержка лучшим работникам сельских учреждений культуры)</t>
  </si>
  <si>
    <t>Субсидии на предоставление ежемесячной надбавки к заработной плате молодым специалистам в муниципальных образовательных организациях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</si>
  <si>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</si>
  <si>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</t>
  </si>
  <si>
    <t>Субвенции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</si>
  <si>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Субвенции на осуществление государственных полномочий Республики Алтай по уведомительной регистрации коллективных договоров, территориальных соглашений, отраслевых (межотраслевых) соглашений и иных соглашений, заключаемых на территориальном уровне социального партнерства</t>
  </si>
  <si>
    <t>Субвенции на реализацию государственных полномочий Республики Алтай, связанных с организацией и обеспечением отдыха и оздоровления детей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</si>
  <si>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</t>
  </si>
  <si>
    <t>03 0 А1 09201</t>
  </si>
  <si>
    <t>Развитие системы дополнительного образования в области спорта</t>
  </si>
  <si>
    <t>МБУ ДО "УЛАГАНСКАЯ СПОРТИВНАЯ ШКОЛА"</t>
  </si>
  <si>
    <t>к Решению "О внесении изменений и дополнений в бюджет муниципального образования "Улаганский  район" на 2024 год и плановый период 2025 и 2026 годов"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</si>
  <si>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</si>
  <si>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</si>
  <si>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13 S0130</t>
  </si>
  <si>
    <t>02 1 23 S0130</t>
  </si>
  <si>
    <t>Субсидии на повышение оплаты труда работников муниципальных учреждений культуры в Республике Алтай</t>
  </si>
  <si>
    <t>02 1 01 S0030</t>
  </si>
  <si>
    <t>02 1 02 S0030</t>
  </si>
  <si>
    <t>02 1 03 S0030</t>
  </si>
  <si>
    <t>02 3 04 42032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</si>
  <si>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(педагогические работники дошкольного образования)</t>
  </si>
  <si>
    <t>831</t>
  </si>
  <si>
    <t>Исполнение судебных актов Российской Федерации и мировых соглашений по возмещению причиненного вреда</t>
  </si>
  <si>
    <t>02 3 12 S0130</t>
  </si>
  <si>
    <t>Закупка и монтаж оборудования для создания "умных" спортивных площадок (количество созданных "умных" спортивных площадок)</t>
  </si>
  <si>
    <t>02 2 02 L7531</t>
  </si>
  <si>
    <t>Закупка и монтаж оборудования для создания "умных" спортивных площадок (количество созданных "умных" спортивных площадок) за счет средств республиканского бюджета Республики Алтай</t>
  </si>
  <si>
    <t>02 2 02 А7531</t>
  </si>
  <si>
    <t>04 1 02 S02Д2</t>
  </si>
  <si>
    <t>Субсидии на капитальный ремонт и ремонт автомобильных дорогах общего пользования местного значения</t>
  </si>
  <si>
    <t>04 1 02 S22Д0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</si>
  <si>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</si>
  <si>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00</t>
  </si>
  <si>
    <t>Развитие и модернизация системы коммунальной инфраструктуры МО "Улаганский район" (Чистая вода)</t>
  </si>
  <si>
    <t>04 2 03 00000</t>
  </si>
  <si>
    <t>Развитие и модернизация системы коммунальной инфраструктуры МО "Улаганский район" (Отходы)</t>
  </si>
  <si>
    <t>02 4 01 Е5183</t>
  </si>
  <si>
    <t>Достижение показателей государственной программы Российской Федерации «Реализация государственной национальной политики» (мероприятия, направленные на поддержку экономического и социального развития коренных малочисленных народов Севера, Сибири и Дальнего Востока Российской Федерации)</t>
  </si>
  <si>
    <t>Обеспечение комплексного развития сельских территорий (строительство (приобретение) жилья гражданами, проживающими на сельских территориях)</t>
  </si>
  <si>
    <t>Субсидии гражданам на приобретение жилья (МБ)</t>
  </si>
  <si>
    <t>Приложение 3</t>
  </si>
  <si>
    <t>Приложение 4</t>
  </si>
  <si>
    <t>Приложение N 5</t>
  </si>
  <si>
    <t>614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</si>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</sst>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#,##0.00_ ;[Red]\-#,##0.00\ "/>
  </numFmts>
  <fonts count="6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2" fillId="0" borderId="0"/>
    <xf numFmtId="0" fontId="39" fillId="0" borderId="0">
      <alignment vertical="top"/>
    </xf>
    <xf numFmtId="0" fontId="58" fillId="0" borderId="0"/>
    <xf numFmtId="0" fontId="57" fillId="0" borderId="0"/>
    <xf numFmtId="0" fontId="32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2" fillId="23" borderId="8" applyNumberFormat="0" applyFont="0" applyAlignment="0" applyProtection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0" borderId="0"/>
  </cellStyleXfs>
  <cellXfs count="426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3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6" fillId="0" borderId="0" xfId="0" applyFont="1" applyAlignment="1">
      <alignment wrapText="1"/>
    </xf>
    <xf numFmtId="0" fontId="36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7" fillId="0" borderId="0" xfId="77" applyFont="1" applyFill="1" applyBorder="1"/>
    <xf numFmtId="0" fontId="34" fillId="0" borderId="0" xfId="77" applyFont="1" applyFill="1" applyBorder="1" applyAlignment="1"/>
    <xf numFmtId="167" fontId="34" fillId="0" borderId="0" xfId="77" applyNumberFormat="1" applyFont="1" applyFill="1" applyBorder="1" applyAlignment="1"/>
    <xf numFmtId="0" fontId="33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0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1" fillId="0" borderId="0" xfId="0" applyFont="1" applyFill="1"/>
    <xf numFmtId="0" fontId="34" fillId="0" borderId="0" xfId="0" applyFont="1" applyFill="1"/>
    <xf numFmtId="0" fontId="42" fillId="0" borderId="0" xfId="0" applyFont="1" applyFill="1"/>
    <xf numFmtId="0" fontId="3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3" fillId="0" borderId="0" xfId="0" applyFont="1" applyFill="1"/>
    <xf numFmtId="0" fontId="44" fillId="0" borderId="0" xfId="0" applyFont="1" applyFill="1"/>
    <xf numFmtId="0" fontId="33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45" fillId="0" borderId="0" xfId="0" applyFont="1" applyFill="1"/>
    <xf numFmtId="0" fontId="46" fillId="0" borderId="0" xfId="0" applyFont="1" applyFill="1" applyAlignment="1">
      <alignment horizontal="center" vertical="center"/>
    </xf>
    <xf numFmtId="0" fontId="47" fillId="0" borderId="0" xfId="0" applyFont="1" applyFill="1"/>
    <xf numFmtId="0" fontId="46" fillId="0" borderId="0" xfId="0" applyFont="1" applyFill="1"/>
    <xf numFmtId="0" fontId="48" fillId="0" borderId="0" xfId="0" applyFont="1" applyFill="1"/>
    <xf numFmtId="0" fontId="49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58" fillId="0" borderId="0" xfId="74"/>
    <xf numFmtId="164" fontId="0" fillId="0" borderId="0" xfId="91" applyFont="1"/>
    <xf numFmtId="0" fontId="52" fillId="0" borderId="0" xfId="74" applyFont="1"/>
    <xf numFmtId="0" fontId="52" fillId="24" borderId="0" xfId="74" applyFont="1" applyFill="1"/>
    <xf numFmtId="0" fontId="58" fillId="0" borderId="0" xfId="74" applyFill="1"/>
    <xf numFmtId="164" fontId="53" fillId="0" borderId="0" xfId="91" applyFont="1" applyFill="1"/>
    <xf numFmtId="0" fontId="53" fillId="0" borderId="0" xfId="74" applyFont="1" applyFill="1"/>
    <xf numFmtId="2" fontId="53" fillId="0" borderId="0" xfId="91" applyNumberFormat="1" applyFont="1" applyFill="1" applyAlignment="1">
      <alignment horizontal="center"/>
    </xf>
    <xf numFmtId="2" fontId="53" fillId="0" borderId="0" xfId="91" applyNumberFormat="1" applyFont="1" applyFill="1" applyAlignment="1">
      <alignment vertical="center"/>
    </xf>
    <xf numFmtId="2" fontId="53" fillId="0" borderId="0" xfId="74" applyNumberFormat="1" applyFont="1" applyFill="1"/>
    <xf numFmtId="165" fontId="58" fillId="0" borderId="0" xfId="74" applyNumberFormat="1"/>
    <xf numFmtId="165" fontId="58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4" fillId="0" borderId="0" xfId="74" applyFont="1"/>
    <xf numFmtId="164" fontId="32" fillId="0" borderId="0" xfId="91" applyFont="1"/>
    <xf numFmtId="0" fontId="5" fillId="0" borderId="18" xfId="72" applyFont="1" applyBorder="1" applyAlignment="1">
      <alignment horizontal="center" vertical="center" wrapText="1"/>
    </xf>
    <xf numFmtId="164" fontId="5" fillId="24" borderId="18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4" fillId="0" borderId="0" xfId="74" applyFont="1" applyFill="1"/>
    <xf numFmtId="164" fontId="55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3" fillId="0" borderId="0" xfId="0" applyFont="1" applyAlignment="1"/>
    <xf numFmtId="0" fontId="3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0" fontId="34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19" xfId="0" applyFont="1" applyBorder="1" applyAlignment="1">
      <alignment wrapText="1"/>
    </xf>
    <xf numFmtId="2" fontId="4" fillId="0" borderId="19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4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0" fontId="34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top" wrapText="1"/>
    </xf>
    <xf numFmtId="164" fontId="0" fillId="0" borderId="0" xfId="91" applyFont="1" applyAlignment="1">
      <alignment horizontal="right"/>
    </xf>
    <xf numFmtId="0" fontId="32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49" fontId="38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49" fontId="59" fillId="0" borderId="10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/>
    </xf>
    <xf numFmtId="2" fontId="38" fillId="0" borderId="10" xfId="0" applyNumberFormat="1" applyFont="1" applyFill="1" applyBorder="1" applyAlignment="1">
      <alignment horizontal="center" vertical="center"/>
    </xf>
    <xf numFmtId="2" fontId="38" fillId="0" borderId="11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49" fontId="38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8" fillId="0" borderId="10" xfId="90" applyNumberFormat="1" applyFont="1" applyFill="1" applyBorder="1" applyAlignment="1">
      <alignment horizontal="center" vertical="center"/>
    </xf>
    <xf numFmtId="0" fontId="38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8" fillId="0" borderId="11" xfId="9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8" fillId="0" borderId="0" xfId="0" applyNumberFormat="1" applyFont="1" applyFill="1" applyAlignment="1">
      <alignment vertical="center"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0" xfId="0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shrinkToFit="1"/>
    </xf>
    <xf numFmtId="49" fontId="38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8" fillId="0" borderId="12" xfId="0" applyNumberFormat="1" applyFont="1" applyFill="1" applyBorder="1" applyAlignment="1">
      <alignment horizontal="center" vertical="center"/>
    </xf>
    <xf numFmtId="2" fontId="38" fillId="0" borderId="15" xfId="0" applyNumberFormat="1" applyFont="1" applyFill="1" applyBorder="1" applyAlignment="1">
      <alignment horizontal="center" vertical="center"/>
    </xf>
    <xf numFmtId="2" fontId="38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justify" vertical="center" wrapText="1"/>
    </xf>
    <xf numFmtId="164" fontId="61" fillId="25" borderId="10" xfId="92" applyNumberFormat="1" applyFont="1" applyFill="1" applyBorder="1" applyAlignment="1">
      <alignment horizontal="center" vertical="center" wrapText="1"/>
    </xf>
    <xf numFmtId="168" fontId="61" fillId="25" borderId="10" xfId="92" applyNumberFormat="1" applyFont="1" applyFill="1" applyBorder="1" applyAlignment="1">
      <alignment horizontal="center" vertical="center" wrapText="1"/>
    </xf>
    <xf numFmtId="168" fontId="62" fillId="0" borderId="10" xfId="92" applyNumberFormat="1" applyFont="1" applyFill="1" applyBorder="1" applyAlignment="1">
      <alignment horizontal="center" vertical="center" wrapText="1"/>
    </xf>
    <xf numFmtId="168" fontId="62" fillId="0" borderId="14" xfId="92" applyNumberFormat="1" applyFont="1" applyFill="1" applyBorder="1" applyAlignment="1">
      <alignment horizontal="center" vertical="center" wrapText="1"/>
    </xf>
    <xf numFmtId="168" fontId="62" fillId="0" borderId="0" xfId="92" applyNumberFormat="1" applyFont="1" applyFill="1" applyBorder="1" applyAlignment="1">
      <alignment horizontal="center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3" fillId="0" borderId="0" xfId="0" applyFont="1" applyBorder="1"/>
    <xf numFmtId="0" fontId="0" fillId="0" borderId="0" xfId="0" applyFill="1" applyBorder="1"/>
    <xf numFmtId="2" fontId="4" fillId="0" borderId="0" xfId="77" applyNumberFormat="1" applyFont="1" applyFill="1" applyBorder="1"/>
    <xf numFmtId="0" fontId="38" fillId="0" borderId="15" xfId="0" applyFont="1" applyFill="1" applyBorder="1" applyAlignment="1">
      <alignment horizontal="left" vertical="center" wrapText="1"/>
    </xf>
    <xf numFmtId="49" fontId="38" fillId="0" borderId="15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 wrapText="1"/>
    </xf>
    <xf numFmtId="3" fontId="38" fillId="0" borderId="10" xfId="0" applyNumberFormat="1" applyFont="1" applyFill="1" applyBorder="1" applyAlignment="1">
      <alignment horizontal="center" vertical="center"/>
    </xf>
    <xf numFmtId="2" fontId="38" fillId="0" borderId="0" xfId="0" applyNumberFormat="1" applyFont="1" applyFill="1" applyBorder="1" applyAlignment="1">
      <alignment horizontal="center" vertical="center"/>
    </xf>
    <xf numFmtId="2" fontId="38" fillId="0" borderId="20" xfId="0" applyNumberFormat="1" applyFont="1" applyFill="1" applyBorder="1" applyAlignment="1">
      <alignment horizontal="center" vertical="center"/>
    </xf>
    <xf numFmtId="49" fontId="38" fillId="0" borderId="21" xfId="75" applyNumberFormat="1" applyFont="1" applyFill="1" applyBorder="1" applyAlignment="1">
      <alignment horizontal="left" vertical="center" wrapText="1"/>
    </xf>
    <xf numFmtId="49" fontId="38" fillId="0" borderId="21" xfId="75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 shrinkToFit="1"/>
    </xf>
    <xf numFmtId="0" fontId="38" fillId="0" borderId="0" xfId="0" applyFont="1" applyFill="1" applyAlignment="1">
      <alignment vertical="center" wrapText="1"/>
    </xf>
    <xf numFmtId="49" fontId="38" fillId="0" borderId="10" xfId="0" applyNumberFormat="1" applyFont="1" applyFill="1" applyBorder="1" applyAlignment="1">
      <alignment horizontal="justify" vertical="center" shrinkToFit="1"/>
    </xf>
    <xf numFmtId="0" fontId="38" fillId="0" borderId="15" xfId="0" applyFont="1" applyFill="1" applyBorder="1" applyAlignment="1">
      <alignment horizontal="center" vertical="center" wrapText="1"/>
    </xf>
    <xf numFmtId="49" fontId="38" fillId="0" borderId="15" xfId="0" applyNumberFormat="1" applyFont="1" applyFill="1" applyBorder="1" applyAlignment="1">
      <alignment horizontal="center" vertical="center"/>
    </xf>
    <xf numFmtId="49" fontId="38" fillId="0" borderId="10" xfId="84" applyNumberFormat="1" applyFont="1" applyFill="1" applyBorder="1" applyAlignment="1">
      <alignment horizontal="center" vertical="center" wrapText="1"/>
    </xf>
    <xf numFmtId="2" fontId="38" fillId="0" borderId="0" xfId="84" applyNumberFormat="1" applyFont="1" applyFill="1" applyAlignment="1">
      <alignment horizontal="center" vertical="center"/>
    </xf>
    <xf numFmtId="2" fontId="38" fillId="0" borderId="14" xfId="0" applyNumberFormat="1" applyFont="1" applyFill="1" applyBorder="1" applyAlignment="1">
      <alignment horizontal="center" vertical="center"/>
    </xf>
    <xf numFmtId="49" fontId="38" fillId="0" borderId="10" xfId="75" applyNumberFormat="1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justify" vertical="center"/>
    </xf>
    <xf numFmtId="0" fontId="38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8" fillId="0" borderId="10" xfId="90" applyFont="1" applyFill="1" applyBorder="1" applyAlignment="1">
      <alignment horizontal="center" vertical="center" wrapText="1"/>
    </xf>
    <xf numFmtId="49" fontId="38" fillId="0" borderId="23" xfId="75" applyNumberFormat="1" applyFont="1" applyFill="1" applyBorder="1" applyAlignment="1">
      <alignment horizontal="left" vertical="center" wrapText="1"/>
    </xf>
    <xf numFmtId="49" fontId="38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8" fillId="0" borderId="0" xfId="0" applyNumberFormat="1" applyFont="1" applyFill="1" applyAlignment="1">
      <alignment vertical="center"/>
    </xf>
    <xf numFmtId="2" fontId="38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2" fontId="38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8" fillId="0" borderId="24" xfId="75" applyNumberFormat="1" applyFont="1" applyFill="1" applyBorder="1" applyAlignment="1">
      <alignment horizontal="left" vertical="center" wrapText="1"/>
    </xf>
    <xf numFmtId="49" fontId="38" fillId="0" borderId="25" xfId="75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0" fontId="4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8" fillId="0" borderId="10" xfId="77" applyFont="1" applyFill="1" applyBorder="1" applyAlignment="1">
      <alignment horizontal="justify" vertical="center" wrapText="1"/>
    </xf>
    <xf numFmtId="164" fontId="61" fillId="25" borderId="10" xfId="92" applyFont="1" applyFill="1" applyBorder="1" applyAlignment="1">
      <alignment horizontal="center" vertical="center" wrapText="1"/>
    </xf>
    <xf numFmtId="164" fontId="61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64" fontId="61" fillId="25" borderId="10" xfId="92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9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9" fillId="0" borderId="10" xfId="0" applyNumberFormat="1" applyFont="1" applyFill="1" applyBorder="1" applyAlignment="1">
      <alignment horizontal="center" vertical="center"/>
    </xf>
    <xf numFmtId="167" fontId="4" fillId="0" borderId="0" xfId="77" applyNumberFormat="1" applyFont="1" applyFill="1" applyBorder="1"/>
    <xf numFmtId="0" fontId="38" fillId="0" borderId="0" xfId="0" applyFont="1" applyFill="1" applyAlignment="1">
      <alignment wrapText="1"/>
    </xf>
    <xf numFmtId="0" fontId="6" fillId="0" borderId="26" xfId="0" applyFont="1" applyFill="1" applyBorder="1" applyAlignment="1">
      <alignment horizontal="left" vertical="center" wrapText="1"/>
    </xf>
    <xf numFmtId="0" fontId="38" fillId="0" borderId="26" xfId="0" applyFont="1" applyFill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49" fontId="5" fillId="27" borderId="10" xfId="0" applyNumberFormat="1" applyFont="1" applyFill="1" applyBorder="1" applyAlignment="1">
      <alignment vertical="center"/>
    </xf>
    <xf numFmtId="164" fontId="62" fillId="27" borderId="10" xfId="92" applyNumberFormat="1" applyFont="1" applyFill="1" applyBorder="1" applyAlignment="1">
      <alignment vertical="center" wrapText="1"/>
    </xf>
    <xf numFmtId="1" fontId="5" fillId="27" borderId="10" xfId="0" applyNumberFormat="1" applyFont="1" applyFill="1" applyBorder="1" applyAlignment="1">
      <alignment horizontal="left" vertical="top" wrapText="1"/>
    </xf>
    <xf numFmtId="49" fontId="5" fillId="27" borderId="10" xfId="0" applyNumberFormat="1" applyFont="1" applyFill="1" applyBorder="1" applyAlignment="1">
      <alignment horizontal="center"/>
    </xf>
    <xf numFmtId="2" fontId="5" fillId="27" borderId="10" xfId="0" applyNumberFormat="1" applyFont="1" applyFill="1" applyBorder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56" fillId="0" borderId="0" xfId="74" applyFont="1" applyFill="1" applyAlignment="1">
      <alignment wrapText="1"/>
    </xf>
    <xf numFmtId="0" fontId="5" fillId="24" borderId="18" xfId="72" applyFont="1" applyFill="1" applyBorder="1" applyAlignment="1">
      <alignment horizontal="center" vertical="center" wrapText="1"/>
    </xf>
    <xf numFmtId="0" fontId="54" fillId="0" borderId="17" xfId="74" applyFont="1" applyBorder="1" applyAlignment="1">
      <alignment horizontal="center" wrapText="1"/>
    </xf>
    <xf numFmtId="0" fontId="54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4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0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0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2" xfId="91" applyFont="1" applyFill="1" applyBorder="1" applyAlignment="1">
      <alignment horizontal="right" wrapText="1"/>
    </xf>
    <xf numFmtId="0" fontId="5" fillId="0" borderId="18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8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164" fontId="4" fillId="0" borderId="0" xfId="91" applyFont="1" applyAlignment="1">
      <alignment horizontal="right" vertical="center" wrapText="1"/>
    </xf>
    <xf numFmtId="0" fontId="7" fillId="0" borderId="0" xfId="0" applyFont="1" applyAlignment="1">
      <alignment horizontal="center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5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right" vertical="center"/>
    </xf>
    <xf numFmtId="0" fontId="34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0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justify" vertical="center"/>
    </xf>
    <xf numFmtId="0" fontId="28" fillId="0" borderId="10" xfId="0" applyFont="1" applyFill="1" applyBorder="1" applyAlignment="1">
      <alignment horizontal="justify" vertical="center"/>
    </xf>
    <xf numFmtId="0" fontId="38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26" fillId="0" borderId="0" xfId="0" applyFont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2" xfId="0" applyNumberFormat="1" applyFont="1" applyBorder="1" applyAlignment="1">
      <alignment horizontal="right" vertical="center" wrapText="1"/>
    </xf>
    <xf numFmtId="0" fontId="4" fillId="0" borderId="0" xfId="0" applyNumberFormat="1" applyFont="1" applyFill="1" applyAlignment="1">
      <alignment horizontal="center" vertical="center"/>
    </xf>
    <xf numFmtId="0" fontId="7" fillId="27" borderId="1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7" fillId="27" borderId="14" xfId="0" applyFont="1" applyFill="1" applyBorder="1" applyAlignment="1">
      <alignment horizontal="left" vertical="center"/>
    </xf>
    <xf numFmtId="0" fontId="7" fillId="27" borderId="20" xfId="0" applyFont="1" applyFill="1" applyBorder="1" applyAlignment="1">
      <alignment horizontal="left" vertical="center"/>
    </xf>
    <xf numFmtId="0" fontId="7" fillId="27" borderId="1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99FFCC"/>
      <color rgb="FF7DD7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99" customWidth="1"/>
    <col min="2" max="2" width="27.140625" style="99" customWidth="1"/>
    <col min="3" max="3" width="35.85546875" style="99" customWidth="1"/>
    <col min="4" max="4" width="11.85546875" style="99" customWidth="1"/>
    <col min="5" max="5" width="15.5703125" style="99" customWidth="1"/>
    <col min="6" max="6" width="16.42578125" style="99" customWidth="1"/>
    <col min="7" max="7" width="13" style="99" customWidth="1"/>
    <col min="8" max="8" width="14.5703125" style="100" customWidth="1"/>
    <col min="9" max="10" width="15.42578125" style="100" customWidth="1"/>
    <col min="11" max="11" width="14.85546875" style="100" customWidth="1"/>
    <col min="12" max="12" width="9.140625" style="99"/>
    <col min="13" max="13" width="16.5703125" style="99" customWidth="1"/>
    <col min="14" max="16384" width="9.140625" style="99"/>
  </cols>
  <sheetData>
    <row r="1" spans="1:13" x14ac:dyDescent="0.25">
      <c r="K1" s="195" t="s">
        <v>698</v>
      </c>
    </row>
    <row r="2" spans="1:13" ht="69.75" customHeight="1" x14ac:dyDescent="0.3">
      <c r="A2" s="350"/>
      <c r="B2" s="350"/>
      <c r="C2" s="350"/>
      <c r="H2" s="99"/>
      <c r="I2" s="43"/>
      <c r="J2" s="356" t="s">
        <v>444</v>
      </c>
      <c r="K2" s="356"/>
    </row>
    <row r="3" spans="1:13" s="101" customFormat="1" ht="45" customHeight="1" x14ac:dyDescent="0.3">
      <c r="B3" s="359" t="s">
        <v>666</v>
      </c>
      <c r="C3" s="359"/>
      <c r="D3" s="359"/>
      <c r="E3" s="359"/>
      <c r="F3" s="359"/>
      <c r="G3" s="359"/>
      <c r="H3" s="359"/>
      <c r="I3" s="359"/>
      <c r="J3" s="186"/>
      <c r="K3" s="186"/>
    </row>
    <row r="4" spans="1:13" s="101" customFormat="1" ht="30" customHeight="1" x14ac:dyDescent="0.3">
      <c r="A4" s="112"/>
      <c r="B4" s="112"/>
      <c r="C4" s="112"/>
      <c r="D4" s="113"/>
      <c r="E4" s="113"/>
      <c r="F4" s="113"/>
      <c r="G4" s="113"/>
      <c r="H4" s="114"/>
      <c r="I4" s="367" t="s">
        <v>547</v>
      </c>
      <c r="J4" s="367"/>
      <c r="K4" s="367"/>
    </row>
    <row r="5" spans="1:13" s="101" customFormat="1" ht="45" customHeight="1" x14ac:dyDescent="0.3">
      <c r="A5" s="351" t="s">
        <v>656</v>
      </c>
      <c r="B5" s="351" t="s">
        <v>657</v>
      </c>
      <c r="C5" s="360" t="s">
        <v>658</v>
      </c>
      <c r="D5" s="361" t="s">
        <v>663</v>
      </c>
      <c r="E5" s="362"/>
      <c r="F5" s="362"/>
      <c r="G5" s="363"/>
      <c r="H5" s="364" t="s">
        <v>664</v>
      </c>
      <c r="I5" s="365"/>
      <c r="J5" s="365"/>
      <c r="K5" s="366"/>
    </row>
    <row r="6" spans="1:13" s="101" customFormat="1" ht="23.25" customHeight="1" x14ac:dyDescent="0.3">
      <c r="A6" s="352"/>
      <c r="B6" s="354"/>
      <c r="C6" s="360"/>
      <c r="D6" s="368" t="s">
        <v>553</v>
      </c>
      <c r="E6" s="361" t="s">
        <v>659</v>
      </c>
      <c r="F6" s="362"/>
      <c r="G6" s="363"/>
      <c r="H6" s="370" t="s">
        <v>553</v>
      </c>
      <c r="I6" s="364" t="s">
        <v>659</v>
      </c>
      <c r="J6" s="365"/>
      <c r="K6" s="366"/>
    </row>
    <row r="7" spans="1:13" s="101" customFormat="1" ht="45" customHeight="1" x14ac:dyDescent="0.3">
      <c r="A7" s="353"/>
      <c r="B7" s="355"/>
      <c r="C7" s="360"/>
      <c r="D7" s="369"/>
      <c r="E7" s="115" t="s">
        <v>660</v>
      </c>
      <c r="F7" s="115" t="s">
        <v>661</v>
      </c>
      <c r="G7" s="116" t="s">
        <v>662</v>
      </c>
      <c r="H7" s="371"/>
      <c r="I7" s="116" t="s">
        <v>660</v>
      </c>
      <c r="J7" s="116" t="s">
        <v>661</v>
      </c>
      <c r="K7" s="116" t="s">
        <v>662</v>
      </c>
    </row>
    <row r="8" spans="1:13" s="102" customFormat="1" ht="96" customHeight="1" x14ac:dyDescent="0.3">
      <c r="A8" s="357" t="s">
        <v>681</v>
      </c>
      <c r="B8" s="174" t="s">
        <v>682</v>
      </c>
      <c r="C8" s="176" t="s">
        <v>683</v>
      </c>
      <c r="D8" s="178">
        <f>E8+F8+G8</f>
        <v>80.02</v>
      </c>
      <c r="E8" s="179"/>
      <c r="F8" s="180"/>
      <c r="G8" s="181">
        <v>80.02</v>
      </c>
      <c r="H8" s="182">
        <f>I8+J8+K8</f>
        <v>377.02</v>
      </c>
      <c r="I8" s="182"/>
      <c r="J8" s="182"/>
      <c r="K8" s="182">
        <v>377.02</v>
      </c>
    </row>
    <row r="9" spans="1:13" s="102" customFormat="1" ht="155.25" customHeight="1" x14ac:dyDescent="0.3">
      <c r="A9" s="358"/>
      <c r="B9" s="175" t="s">
        <v>270</v>
      </c>
      <c r="C9" s="177" t="s">
        <v>684</v>
      </c>
      <c r="D9" s="178">
        <f>E9+F9+G9</f>
        <v>609.20000000000005</v>
      </c>
      <c r="E9" s="179">
        <v>609.20000000000005</v>
      </c>
      <c r="F9" s="180"/>
      <c r="G9" s="180"/>
      <c r="H9" s="182">
        <f>I9+J9+K9</f>
        <v>1218.4000000000001</v>
      </c>
      <c r="I9" s="182">
        <v>1218.4000000000001</v>
      </c>
      <c r="J9" s="182"/>
      <c r="K9" s="182"/>
    </row>
    <row r="10" spans="1:13" s="101" customFormat="1" ht="45" customHeight="1" x14ac:dyDescent="0.3">
      <c r="A10" s="117" t="s">
        <v>553</v>
      </c>
      <c r="B10" s="118"/>
      <c r="C10" s="119"/>
      <c r="D10" s="183">
        <f t="shared" ref="D10:K10" si="0">D8+D9</f>
        <v>689.22</v>
      </c>
      <c r="E10" s="183">
        <f t="shared" si="0"/>
        <v>609.20000000000005</v>
      </c>
      <c r="F10" s="183">
        <f t="shared" si="0"/>
        <v>0</v>
      </c>
      <c r="G10" s="183">
        <f t="shared" si="0"/>
        <v>80.02</v>
      </c>
      <c r="H10" s="184">
        <f t="shared" si="0"/>
        <v>1595.42</v>
      </c>
      <c r="I10" s="184">
        <f t="shared" si="0"/>
        <v>1218.4000000000001</v>
      </c>
      <c r="J10" s="185">
        <f t="shared" si="0"/>
        <v>0</v>
      </c>
      <c r="K10" s="184">
        <f t="shared" si="0"/>
        <v>377.02</v>
      </c>
    </row>
    <row r="11" spans="1:13" ht="45" customHeight="1" x14ac:dyDescent="0.25">
      <c r="A11" s="113"/>
      <c r="B11" s="113"/>
      <c r="C11" s="113"/>
      <c r="D11" s="113"/>
      <c r="E11" s="113"/>
      <c r="F11" s="113"/>
      <c r="G11" s="113"/>
      <c r="H11" s="114"/>
      <c r="I11" s="114"/>
      <c r="J11" s="114"/>
      <c r="K11" s="114"/>
    </row>
    <row r="12" spans="1:13" ht="45" customHeight="1" x14ac:dyDescent="0.3">
      <c r="A12" s="113"/>
      <c r="B12" s="113"/>
      <c r="C12" s="113"/>
      <c r="D12" s="113"/>
      <c r="E12" s="113"/>
      <c r="F12" s="120"/>
      <c r="G12" s="120"/>
      <c r="H12" s="121"/>
      <c r="I12" s="121"/>
      <c r="J12" s="121"/>
      <c r="K12" s="121"/>
      <c r="L12" s="105"/>
      <c r="M12" s="105"/>
    </row>
    <row r="13" spans="1:13" ht="45" customHeight="1" x14ac:dyDescent="0.3">
      <c r="A13" s="113"/>
      <c r="B13" s="113"/>
      <c r="C13" s="113"/>
      <c r="D13" s="113"/>
      <c r="E13" s="113"/>
      <c r="F13" s="120"/>
      <c r="G13" s="120"/>
      <c r="H13" s="121"/>
      <c r="I13" s="121"/>
      <c r="J13" s="121"/>
      <c r="K13" s="121"/>
      <c r="L13" s="105"/>
      <c r="M13" s="105"/>
    </row>
    <row r="14" spans="1:13" ht="45" customHeight="1" x14ac:dyDescent="0.3">
      <c r="F14" s="103"/>
      <c r="G14" s="103"/>
      <c r="H14" s="106"/>
      <c r="I14" s="104"/>
      <c r="J14" s="104"/>
      <c r="K14" s="107"/>
      <c r="L14" s="105"/>
      <c r="M14" s="108"/>
    </row>
    <row r="15" spans="1:13" ht="45" customHeight="1" x14ac:dyDescent="0.3">
      <c r="D15" s="109"/>
      <c r="E15" s="109"/>
      <c r="F15" s="110"/>
      <c r="G15" s="110"/>
      <c r="H15" s="104"/>
      <c r="I15" s="104"/>
      <c r="J15" s="104"/>
      <c r="K15" s="104"/>
      <c r="L15" s="105"/>
      <c r="M15" s="105"/>
    </row>
    <row r="16" spans="1:13" ht="45" customHeight="1" x14ac:dyDescent="0.3">
      <c r="F16" s="103"/>
      <c r="G16" s="103"/>
      <c r="H16" s="104"/>
      <c r="I16" s="104"/>
      <c r="J16" s="104"/>
      <c r="K16" s="104"/>
      <c r="L16" s="105"/>
      <c r="M16" s="105"/>
    </row>
    <row r="17" spans="6:13" ht="45" customHeight="1" x14ac:dyDescent="0.25">
      <c r="F17" s="103"/>
      <c r="G17" s="103"/>
      <c r="H17" s="111"/>
      <c r="I17" s="111"/>
      <c r="J17" s="111"/>
      <c r="K17" s="111"/>
      <c r="L17" s="103"/>
      <c r="M17" s="103"/>
    </row>
    <row r="18" spans="6:13" ht="45" customHeight="1" x14ac:dyDescent="0.25">
      <c r="F18" s="103"/>
      <c r="G18" s="103"/>
      <c r="H18" s="111"/>
      <c r="I18" s="111"/>
      <c r="J18" s="111"/>
      <c r="K18" s="111"/>
      <c r="L18" s="103"/>
      <c r="M18" s="103"/>
    </row>
    <row r="19" spans="6:13" ht="45" customHeight="1" x14ac:dyDescent="0.25">
      <c r="F19" s="103"/>
      <c r="G19" s="103"/>
      <c r="H19" s="111"/>
      <c r="I19" s="111"/>
      <c r="J19" s="111"/>
      <c r="K19" s="111"/>
      <c r="L19" s="103"/>
      <c r="M19" s="103"/>
    </row>
    <row r="20" spans="6:13" ht="45" customHeight="1" x14ac:dyDescent="0.25">
      <c r="F20" s="103"/>
      <c r="G20" s="103"/>
      <c r="H20" s="111"/>
      <c r="I20" s="111"/>
      <c r="J20" s="111"/>
      <c r="K20" s="111"/>
      <c r="L20" s="103"/>
      <c r="M20" s="103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74" customWidth="1"/>
    <col min="2" max="2" width="19.28515625" style="74" customWidth="1"/>
    <col min="3" max="3" width="12.85546875" style="74" customWidth="1"/>
    <col min="4" max="4" width="33.42578125" style="74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23" t="s">
        <v>665</v>
      </c>
    </row>
    <row r="2" spans="1:7" ht="51.75" customHeight="1" x14ac:dyDescent="0.2">
      <c r="E2" s="5"/>
      <c r="F2" s="356" t="s">
        <v>444</v>
      </c>
      <c r="G2" s="356"/>
    </row>
    <row r="3" spans="1:7" ht="22.5" customHeight="1" x14ac:dyDescent="0.2">
      <c r="C3" s="75"/>
      <c r="D3" s="75"/>
      <c r="E3" s="5"/>
    </row>
    <row r="4" spans="1:7" ht="36.75" customHeight="1" x14ac:dyDescent="0.2">
      <c r="A4" s="375" t="s">
        <v>674</v>
      </c>
      <c r="B4" s="375"/>
      <c r="C4" s="375"/>
      <c r="D4" s="375"/>
      <c r="E4" s="375"/>
      <c r="F4" s="375"/>
      <c r="G4" s="375"/>
    </row>
    <row r="5" spans="1:7" ht="17.25" customHeight="1" x14ac:dyDescent="0.2">
      <c r="D5" s="411" t="s">
        <v>547</v>
      </c>
      <c r="E5" s="411"/>
      <c r="F5" s="411"/>
      <c r="G5" s="411"/>
    </row>
    <row r="6" spans="1:7" s="44" customFormat="1" ht="21.75" customHeight="1" x14ac:dyDescent="0.3">
      <c r="A6" s="407" t="s">
        <v>563</v>
      </c>
      <c r="B6" s="407" t="s">
        <v>564</v>
      </c>
      <c r="C6" s="409" t="s">
        <v>565</v>
      </c>
      <c r="D6" s="410"/>
      <c r="E6" s="407" t="s">
        <v>566</v>
      </c>
      <c r="F6" s="409" t="s">
        <v>565</v>
      </c>
      <c r="G6" s="410"/>
    </row>
    <row r="7" spans="1:7" s="44" customFormat="1" ht="45.75" customHeight="1" x14ac:dyDescent="0.3">
      <c r="A7" s="408"/>
      <c r="B7" s="408"/>
      <c r="C7" s="49" t="s">
        <v>567</v>
      </c>
      <c r="D7" s="148" t="s">
        <v>568</v>
      </c>
      <c r="E7" s="408"/>
      <c r="F7" s="49" t="s">
        <v>567</v>
      </c>
      <c r="G7" s="148" t="s">
        <v>568</v>
      </c>
    </row>
    <row r="8" spans="1:7" s="44" customFormat="1" ht="18.75" x14ac:dyDescent="0.3">
      <c r="A8" s="149" t="s">
        <v>694</v>
      </c>
      <c r="B8" s="150">
        <f>C8+D8</f>
        <v>3309.6</v>
      </c>
      <c r="C8" s="150">
        <v>3309.6</v>
      </c>
      <c r="D8" s="150"/>
      <c r="E8" s="150">
        <f>F8+G8</f>
        <v>0</v>
      </c>
      <c r="F8" s="150"/>
      <c r="G8" s="150"/>
    </row>
    <row r="9" spans="1:7" s="44" customFormat="1" ht="18.75" x14ac:dyDescent="0.3">
      <c r="A9" s="149"/>
      <c r="B9" s="150">
        <f>C9+D9</f>
        <v>0</v>
      </c>
      <c r="C9" s="150"/>
      <c r="D9" s="150"/>
      <c r="E9" s="150">
        <f>F9+G9</f>
        <v>0</v>
      </c>
      <c r="F9" s="150"/>
      <c r="G9" s="150"/>
    </row>
    <row r="10" spans="1:7" s="44" customFormat="1" ht="18.75" x14ac:dyDescent="0.3">
      <c r="A10" s="149"/>
      <c r="B10" s="150">
        <f>C10+D10</f>
        <v>0</v>
      </c>
      <c r="C10" s="150"/>
      <c r="D10" s="150"/>
      <c r="E10" s="150">
        <f>F10+G10</f>
        <v>0</v>
      </c>
      <c r="F10" s="150"/>
      <c r="G10" s="150"/>
    </row>
    <row r="11" spans="1:7" s="44" customFormat="1" ht="18.75" x14ac:dyDescent="0.3">
      <c r="A11" s="150" t="s">
        <v>171</v>
      </c>
      <c r="B11" s="150">
        <f>C11+D11</f>
        <v>3309.6</v>
      </c>
      <c r="C11" s="150">
        <f>C8+C9+C10</f>
        <v>3309.6</v>
      </c>
      <c r="D11" s="150">
        <f>D8+D9+D10</f>
        <v>0</v>
      </c>
      <c r="E11" s="150">
        <f>F11+G11</f>
        <v>0</v>
      </c>
      <c r="F11" s="150">
        <f>F8+F9+F10</f>
        <v>0</v>
      </c>
      <c r="G11" s="150">
        <f>G8+G9+G10</f>
        <v>0</v>
      </c>
    </row>
    <row r="12" spans="1:7" s="57" customFormat="1" x14ac:dyDescent="0.2">
      <c r="A12" s="74"/>
      <c r="B12" s="74"/>
      <c r="C12" s="74"/>
      <c r="D12" s="74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22" t="s">
        <v>665</v>
      </c>
    </row>
    <row r="2" spans="1:5" ht="55.5" customHeight="1" x14ac:dyDescent="0.2">
      <c r="C2" s="46" t="s">
        <v>444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375" t="s">
        <v>675</v>
      </c>
      <c r="B4" s="375"/>
      <c r="C4" s="375"/>
    </row>
    <row r="5" spans="1:5" s="53" customFormat="1" ht="15.75" x14ac:dyDescent="0.2">
      <c r="C5" s="46" t="s">
        <v>547</v>
      </c>
    </row>
    <row r="6" spans="1:5" s="52" customFormat="1" ht="32.25" customHeight="1" x14ac:dyDescent="0.2">
      <c r="A6" s="49" t="s">
        <v>548</v>
      </c>
      <c r="B6" s="49" t="s">
        <v>549</v>
      </c>
      <c r="C6" s="161" t="s">
        <v>550</v>
      </c>
    </row>
    <row r="7" spans="1:5" s="54" customFormat="1" x14ac:dyDescent="0.2">
      <c r="A7" s="161">
        <v>1</v>
      </c>
      <c r="B7" s="161">
        <v>2</v>
      </c>
      <c r="C7" s="161">
        <v>3</v>
      </c>
    </row>
    <row r="8" spans="1:5" s="56" customFormat="1" x14ac:dyDescent="0.2">
      <c r="A8" s="162"/>
      <c r="B8" s="162"/>
      <c r="C8" s="55"/>
    </row>
    <row r="9" spans="1:5" s="57" customFormat="1" x14ac:dyDescent="0.2">
      <c r="A9" s="163" t="s">
        <v>171</v>
      </c>
      <c r="B9" s="163" t="s">
        <v>551</v>
      </c>
      <c r="C9" s="164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22" t="s">
        <v>665</v>
      </c>
    </row>
    <row r="2" spans="1:5" ht="55.5" customHeight="1" x14ac:dyDescent="0.2">
      <c r="C2" s="46" t="s">
        <v>444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375" t="s">
        <v>676</v>
      </c>
      <c r="B4" s="375"/>
      <c r="C4" s="375"/>
    </row>
    <row r="5" spans="1:5" s="53" customFormat="1" ht="15.75" x14ac:dyDescent="0.2">
      <c r="C5" s="46" t="s">
        <v>547</v>
      </c>
    </row>
    <row r="6" spans="1:5" s="52" customFormat="1" ht="32.25" customHeight="1" x14ac:dyDescent="0.2">
      <c r="A6" s="49" t="s">
        <v>548</v>
      </c>
      <c r="B6" s="49" t="s">
        <v>549</v>
      </c>
      <c r="C6" s="161" t="s">
        <v>550</v>
      </c>
    </row>
    <row r="7" spans="1:5" s="54" customFormat="1" x14ac:dyDescent="0.2">
      <c r="A7" s="161">
        <v>1</v>
      </c>
      <c r="B7" s="161">
        <v>2</v>
      </c>
      <c r="C7" s="161">
        <v>3</v>
      </c>
    </row>
    <row r="8" spans="1:5" s="56" customFormat="1" x14ac:dyDescent="0.2">
      <c r="A8" s="162"/>
      <c r="B8" s="162"/>
      <c r="C8" s="55"/>
    </row>
    <row r="9" spans="1:5" s="57" customFormat="1" x14ac:dyDescent="0.2">
      <c r="A9" s="163" t="s">
        <v>171</v>
      </c>
      <c r="B9" s="163" t="s">
        <v>551</v>
      </c>
      <c r="C9" s="164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203"/>
  <sheetViews>
    <sheetView view="pageBreakPreview" topLeftCell="A288" zoomScale="110" zoomScaleNormal="110" zoomScaleSheetLayoutView="110" workbookViewId="0">
      <selection activeCell="F384" sqref="F384"/>
    </sheetView>
  </sheetViews>
  <sheetFormatPr defaultRowHeight="15" x14ac:dyDescent="0.2"/>
  <cols>
    <col min="1" max="1" width="101.7109375" style="198" customWidth="1"/>
    <col min="2" max="2" width="7" style="341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341" hidden="1" customWidth="1"/>
    <col min="8" max="8" width="14.28515625" style="341" hidden="1" customWidth="1"/>
    <col min="9" max="9" width="14.7109375" style="341" hidden="1" customWidth="1"/>
    <col min="10" max="10" width="16.42578125" style="341" hidden="1" customWidth="1"/>
    <col min="11" max="12" width="15.85546875" style="16" hidden="1" customWidth="1"/>
    <col min="13" max="13" width="13.5703125" style="16" hidden="1" customWidth="1"/>
    <col min="14" max="14" width="13.28515625" style="283" hidden="1" customWidth="1"/>
    <col min="15" max="15" width="15.85546875" style="283" hidden="1" customWidth="1"/>
    <col min="16" max="16" width="13.42578125" style="283" hidden="1" customWidth="1"/>
    <col min="17" max="19" width="15.5703125" style="283" hidden="1" customWidth="1"/>
    <col min="20" max="20" width="14.85546875" style="283" hidden="1" customWidth="1"/>
    <col min="21" max="21" width="15.5703125" style="283" hidden="1" customWidth="1"/>
    <col min="22" max="22" width="16.85546875" style="283" hidden="1" customWidth="1"/>
    <col min="23" max="23" width="3.5703125" style="320" hidden="1" customWidth="1"/>
    <col min="24" max="24" width="14.85546875" style="320" hidden="1" customWidth="1"/>
    <col min="25" max="25" width="15.140625" style="16" hidden="1" customWidth="1"/>
    <col min="26" max="26" width="13.42578125" style="16" hidden="1" customWidth="1"/>
    <col min="27" max="27" width="17.5703125" style="16" customWidth="1"/>
    <col min="28" max="28" width="17.140625" style="16" customWidth="1"/>
    <col min="29" max="16384" width="9.140625" style="16"/>
  </cols>
  <sheetData>
    <row r="1" spans="1:28" x14ac:dyDescent="0.2">
      <c r="E1" s="384"/>
      <c r="F1" s="384"/>
      <c r="G1" s="384"/>
      <c r="H1" s="384"/>
      <c r="I1" s="384"/>
      <c r="J1" s="384"/>
      <c r="K1" s="384"/>
      <c r="L1" s="384"/>
      <c r="M1" s="384"/>
      <c r="O1" s="384"/>
      <c r="P1" s="384"/>
      <c r="Q1" s="16"/>
      <c r="R1" s="415"/>
      <c r="S1" s="415"/>
      <c r="T1" s="415"/>
      <c r="U1" s="384"/>
      <c r="V1" s="384"/>
      <c r="W1" s="412"/>
      <c r="X1" s="412"/>
      <c r="AB1" s="16" t="s">
        <v>1281</v>
      </c>
    </row>
    <row r="2" spans="1:28" ht="68.25" customHeight="1" x14ac:dyDescent="0.2"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393"/>
      <c r="V2" s="393"/>
      <c r="W2" s="414"/>
      <c r="X2" s="414"/>
      <c r="Y2" s="414"/>
      <c r="Z2" s="414"/>
      <c r="AA2" s="419" t="s">
        <v>1249</v>
      </c>
      <c r="AB2" s="419"/>
    </row>
    <row r="4" spans="1:28" ht="18.75" x14ac:dyDescent="0.2">
      <c r="A4" s="385" t="s">
        <v>293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385"/>
      <c r="X4" s="385"/>
      <c r="Y4" s="385"/>
      <c r="Z4" s="385"/>
      <c r="AA4" s="385"/>
      <c r="AB4" s="385"/>
    </row>
    <row r="5" spans="1:28" ht="18.75" customHeight="1" x14ac:dyDescent="0.2">
      <c r="A5" s="385" t="s">
        <v>1134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</row>
    <row r="6" spans="1:28" ht="15.75" x14ac:dyDescent="0.2">
      <c r="A6" s="394"/>
      <c r="B6" s="394"/>
      <c r="C6" s="394"/>
      <c r="D6" s="394"/>
      <c r="E6" s="394"/>
      <c r="F6" s="394"/>
      <c r="AA6" s="330"/>
      <c r="AB6" s="330" t="s">
        <v>547</v>
      </c>
    </row>
    <row r="7" spans="1:28" s="341" customFormat="1" ht="45" x14ac:dyDescent="0.2">
      <c r="A7" s="203" t="s">
        <v>441</v>
      </c>
      <c r="B7" s="203" t="s">
        <v>442</v>
      </c>
      <c r="C7" s="204" t="s">
        <v>294</v>
      </c>
      <c r="D7" s="204" t="s">
        <v>295</v>
      </c>
      <c r="E7" s="204" t="s">
        <v>296</v>
      </c>
      <c r="F7" s="204" t="s">
        <v>297</v>
      </c>
      <c r="G7" s="205"/>
      <c r="H7" s="206" t="s">
        <v>443</v>
      </c>
      <c r="I7" s="207" t="s">
        <v>188</v>
      </c>
      <c r="J7" s="207" t="s">
        <v>410</v>
      </c>
      <c r="K7" s="207" t="s">
        <v>188</v>
      </c>
      <c r="L7" s="207" t="s">
        <v>938</v>
      </c>
      <c r="M7" s="207" t="s">
        <v>937</v>
      </c>
      <c r="N7" s="203" t="s">
        <v>978</v>
      </c>
      <c r="O7" s="205" t="s">
        <v>937</v>
      </c>
      <c r="P7" s="205" t="s">
        <v>977</v>
      </c>
      <c r="Q7" s="207" t="s">
        <v>978</v>
      </c>
      <c r="R7" s="205" t="s">
        <v>977</v>
      </c>
      <c r="S7" s="207" t="s">
        <v>978</v>
      </c>
      <c r="T7" s="205" t="s">
        <v>1007</v>
      </c>
      <c r="U7" s="207" t="s">
        <v>978</v>
      </c>
      <c r="V7" s="205" t="s">
        <v>1015</v>
      </c>
      <c r="W7" s="331" t="s">
        <v>978</v>
      </c>
      <c r="X7" s="331" t="s">
        <v>1109</v>
      </c>
      <c r="Y7" s="331" t="s">
        <v>978</v>
      </c>
      <c r="Z7" s="331" t="s">
        <v>1109</v>
      </c>
      <c r="AA7" s="331" t="s">
        <v>978</v>
      </c>
      <c r="AB7" s="331" t="s">
        <v>1109</v>
      </c>
    </row>
    <row r="8" spans="1:28" s="341" customFormat="1" hidden="1" x14ac:dyDescent="0.2">
      <c r="A8" s="203"/>
      <c r="B8" s="203"/>
      <c r="C8" s="204"/>
      <c r="D8" s="204"/>
      <c r="E8" s="204"/>
      <c r="F8" s="204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319"/>
      <c r="X8" s="319"/>
      <c r="Y8" s="319"/>
      <c r="Z8" s="319"/>
      <c r="AA8" s="319"/>
      <c r="AB8" s="319"/>
    </row>
    <row r="9" spans="1:28" s="341" customFormat="1" ht="16.5" customHeight="1" x14ac:dyDescent="0.2">
      <c r="A9" s="208">
        <v>1</v>
      </c>
      <c r="B9" s="208">
        <v>2</v>
      </c>
      <c r="C9" s="208">
        <v>3</v>
      </c>
      <c r="D9" s="209">
        <v>4</v>
      </c>
      <c r="E9" s="209">
        <v>5</v>
      </c>
      <c r="F9" s="209">
        <v>6</v>
      </c>
      <c r="G9" s="205"/>
      <c r="H9" s="205">
        <v>7</v>
      </c>
      <c r="I9" s="207">
        <v>7</v>
      </c>
      <c r="J9" s="207">
        <v>8</v>
      </c>
      <c r="K9" s="207">
        <v>7</v>
      </c>
      <c r="L9" s="207">
        <v>7</v>
      </c>
      <c r="M9" s="207">
        <v>8</v>
      </c>
      <c r="N9" s="207">
        <v>7</v>
      </c>
      <c r="O9" s="207">
        <v>8</v>
      </c>
      <c r="P9" s="207">
        <v>9</v>
      </c>
      <c r="Q9" s="207">
        <v>7</v>
      </c>
      <c r="R9" s="207">
        <v>8</v>
      </c>
      <c r="S9" s="207">
        <v>7</v>
      </c>
      <c r="T9" s="207">
        <v>8</v>
      </c>
      <c r="U9" s="207">
        <v>7</v>
      </c>
      <c r="V9" s="207">
        <v>7</v>
      </c>
      <c r="W9" s="332">
        <v>7</v>
      </c>
      <c r="X9" s="332">
        <v>8</v>
      </c>
      <c r="Y9" s="332">
        <v>7</v>
      </c>
      <c r="Z9" s="332">
        <v>8</v>
      </c>
      <c r="AA9" s="332">
        <v>7</v>
      </c>
      <c r="AB9" s="332">
        <v>8</v>
      </c>
    </row>
    <row r="10" spans="1:28" s="321" customFormat="1" ht="24.75" customHeight="1" x14ac:dyDescent="0.2">
      <c r="A10" s="413" t="s">
        <v>1000</v>
      </c>
      <c r="B10" s="413"/>
      <c r="C10" s="413"/>
      <c r="D10" s="413"/>
      <c r="E10" s="413"/>
      <c r="F10" s="413"/>
      <c r="G10" s="347" t="e">
        <f t="shared" ref="G10:V10" si="0">G15+G42+G113+G124</f>
        <v>#REF!</v>
      </c>
      <c r="H10" s="347" t="e">
        <f t="shared" si="0"/>
        <v>#REF!</v>
      </c>
      <c r="I10" s="347" t="e">
        <f t="shared" si="0"/>
        <v>#REF!</v>
      </c>
      <c r="J10" s="347" t="e">
        <f t="shared" si="0"/>
        <v>#REF!</v>
      </c>
      <c r="K10" s="347" t="e">
        <f t="shared" si="0"/>
        <v>#REF!</v>
      </c>
      <c r="L10" s="347" t="e">
        <f t="shared" si="0"/>
        <v>#REF!</v>
      </c>
      <c r="M10" s="347" t="e">
        <f t="shared" si="0"/>
        <v>#REF!</v>
      </c>
      <c r="N10" s="347" t="e">
        <f t="shared" si="0"/>
        <v>#REF!</v>
      </c>
      <c r="O10" s="347" t="e">
        <f t="shared" si="0"/>
        <v>#REF!</v>
      </c>
      <c r="P10" s="347" t="e">
        <f t="shared" si="0"/>
        <v>#REF!</v>
      </c>
      <c r="Q10" s="347" t="e">
        <f t="shared" si="0"/>
        <v>#REF!</v>
      </c>
      <c r="R10" s="347" t="e">
        <f t="shared" si="0"/>
        <v>#REF!</v>
      </c>
      <c r="S10" s="347" t="e">
        <f t="shared" si="0"/>
        <v>#REF!</v>
      </c>
      <c r="T10" s="347">
        <f t="shared" si="0"/>
        <v>75565.95</v>
      </c>
      <c r="U10" s="347">
        <f t="shared" si="0"/>
        <v>14947.05</v>
      </c>
      <c r="V10" s="347">
        <f t="shared" si="0"/>
        <v>60493.599999999999</v>
      </c>
      <c r="W10" s="347">
        <f t="shared" ref="W10:X10" si="1">W15+W42+W113+W124</f>
        <v>25173.657999999999</v>
      </c>
      <c r="X10" s="347">
        <f t="shared" si="1"/>
        <v>117519.41</v>
      </c>
      <c r="Y10" s="347">
        <f t="shared" ref="Y10:Z10" si="2">Y15+Y42+Y113+Y124</f>
        <v>-4771.5000000000073</v>
      </c>
      <c r="Z10" s="347">
        <f t="shared" si="2"/>
        <v>112747.91</v>
      </c>
      <c r="AA10" s="347">
        <f t="shared" ref="AA10:AB10" si="3">AA15+AA42+AA113+AA124</f>
        <v>6842.6959999999981</v>
      </c>
      <c r="AB10" s="347">
        <f t="shared" si="3"/>
        <v>119590.606</v>
      </c>
    </row>
    <row r="11" spans="1:28" ht="12.75" hidden="1" customHeight="1" x14ac:dyDescent="0.2">
      <c r="A11" s="340" t="s">
        <v>72</v>
      </c>
      <c r="B11" s="204" t="s">
        <v>73</v>
      </c>
      <c r="C11" s="204" t="s">
        <v>190</v>
      </c>
      <c r="D11" s="204"/>
      <c r="E11" s="204"/>
      <c r="F11" s="204"/>
      <c r="G11" s="211"/>
      <c r="H11" s="211"/>
      <c r="I11" s="211"/>
      <c r="J11" s="211" t="e">
        <f>J12</f>
        <v>#REF!</v>
      </c>
      <c r="K11" s="211"/>
      <c r="L11" s="211" t="e">
        <f t="shared" ref="L11:AA13" si="4">L12</f>
        <v>#REF!</v>
      </c>
      <c r="M11" s="211" t="e">
        <f t="shared" si="4"/>
        <v>#REF!</v>
      </c>
      <c r="N11" s="211" t="e">
        <f t="shared" si="4"/>
        <v>#REF!</v>
      </c>
      <c r="O11" s="211" t="e">
        <f t="shared" si="4"/>
        <v>#REF!</v>
      </c>
      <c r="P11" s="211" t="e">
        <f t="shared" si="4"/>
        <v>#REF!</v>
      </c>
      <c r="Q11" s="211" t="e">
        <f t="shared" si="4"/>
        <v>#REF!</v>
      </c>
      <c r="R11" s="211" t="e">
        <f t="shared" si="4"/>
        <v>#REF!</v>
      </c>
      <c r="S11" s="211" t="e">
        <f t="shared" si="4"/>
        <v>#REF!</v>
      </c>
      <c r="T11" s="211" t="e">
        <f t="shared" si="4"/>
        <v>#REF!</v>
      </c>
      <c r="U11" s="211" t="e">
        <f t="shared" si="4"/>
        <v>#REF!</v>
      </c>
      <c r="V11" s="211" t="e">
        <f t="shared" si="4"/>
        <v>#REF!</v>
      </c>
      <c r="W11" s="211" t="e">
        <f t="shared" si="4"/>
        <v>#REF!</v>
      </c>
      <c r="X11" s="211" t="e">
        <f t="shared" si="4"/>
        <v>#REF!</v>
      </c>
      <c r="Y11" s="211" t="e">
        <f t="shared" si="4"/>
        <v>#REF!</v>
      </c>
      <c r="Z11" s="211" t="e">
        <f t="shared" si="4"/>
        <v>#REF!</v>
      </c>
      <c r="AA11" s="211" t="e">
        <f t="shared" si="4"/>
        <v>#REF!</v>
      </c>
      <c r="AB11" s="211" t="e">
        <f t="shared" ref="AA11:AB13" si="5">AB12</f>
        <v>#REF!</v>
      </c>
    </row>
    <row r="12" spans="1:28" ht="12.75" hidden="1" customHeight="1" x14ac:dyDescent="0.2">
      <c r="A12" s="340" t="s">
        <v>206</v>
      </c>
      <c r="B12" s="204" t="s">
        <v>73</v>
      </c>
      <c r="C12" s="204" t="s">
        <v>190</v>
      </c>
      <c r="D12" s="204" t="s">
        <v>207</v>
      </c>
      <c r="E12" s="204"/>
      <c r="F12" s="204"/>
      <c r="G12" s="211"/>
      <c r="H12" s="211"/>
      <c r="I12" s="211"/>
      <c r="J12" s="211" t="e">
        <f>J13</f>
        <v>#REF!</v>
      </c>
      <c r="K12" s="211"/>
      <c r="L12" s="211" t="e">
        <f t="shared" si="4"/>
        <v>#REF!</v>
      </c>
      <c r="M12" s="211" t="e">
        <f t="shared" si="4"/>
        <v>#REF!</v>
      </c>
      <c r="N12" s="211" t="e">
        <f t="shared" si="4"/>
        <v>#REF!</v>
      </c>
      <c r="O12" s="211" t="e">
        <f t="shared" si="4"/>
        <v>#REF!</v>
      </c>
      <c r="P12" s="211" t="e">
        <f t="shared" si="4"/>
        <v>#REF!</v>
      </c>
      <c r="Q12" s="211" t="e">
        <f t="shared" si="4"/>
        <v>#REF!</v>
      </c>
      <c r="R12" s="211" t="e">
        <f t="shared" si="4"/>
        <v>#REF!</v>
      </c>
      <c r="S12" s="211" t="e">
        <f t="shared" si="4"/>
        <v>#REF!</v>
      </c>
      <c r="T12" s="211" t="e">
        <f t="shared" si="4"/>
        <v>#REF!</v>
      </c>
      <c r="U12" s="211" t="e">
        <f t="shared" si="4"/>
        <v>#REF!</v>
      </c>
      <c r="V12" s="211" t="e">
        <f t="shared" si="4"/>
        <v>#REF!</v>
      </c>
      <c r="W12" s="211" t="e">
        <f t="shared" si="4"/>
        <v>#REF!</v>
      </c>
      <c r="X12" s="211" t="e">
        <f t="shared" si="4"/>
        <v>#REF!</v>
      </c>
      <c r="Y12" s="211" t="e">
        <f t="shared" si="4"/>
        <v>#REF!</v>
      </c>
      <c r="Z12" s="211" t="e">
        <f t="shared" si="4"/>
        <v>#REF!</v>
      </c>
      <c r="AA12" s="211" t="e">
        <f t="shared" si="5"/>
        <v>#REF!</v>
      </c>
      <c r="AB12" s="211" t="e">
        <f t="shared" si="5"/>
        <v>#REF!</v>
      </c>
    </row>
    <row r="13" spans="1:28" ht="25.5" hidden="1" customHeight="1" x14ac:dyDescent="0.2">
      <c r="A13" s="213" t="s">
        <v>74</v>
      </c>
      <c r="B13" s="206" t="s">
        <v>73</v>
      </c>
      <c r="C13" s="206" t="s">
        <v>190</v>
      </c>
      <c r="D13" s="206" t="s">
        <v>207</v>
      </c>
      <c r="E13" s="214" t="s">
        <v>75</v>
      </c>
      <c r="F13" s="214"/>
      <c r="G13" s="211"/>
      <c r="H13" s="211"/>
      <c r="I13" s="211"/>
      <c r="J13" s="211" t="e">
        <f>J14</f>
        <v>#REF!</v>
      </c>
      <c r="K13" s="211"/>
      <c r="L13" s="211" t="e">
        <f t="shared" si="4"/>
        <v>#REF!</v>
      </c>
      <c r="M13" s="211" t="e">
        <f t="shared" si="4"/>
        <v>#REF!</v>
      </c>
      <c r="N13" s="211" t="e">
        <f t="shared" si="4"/>
        <v>#REF!</v>
      </c>
      <c r="O13" s="211" t="e">
        <f t="shared" si="4"/>
        <v>#REF!</v>
      </c>
      <c r="P13" s="211" t="e">
        <f t="shared" si="4"/>
        <v>#REF!</v>
      </c>
      <c r="Q13" s="211" t="e">
        <f t="shared" si="4"/>
        <v>#REF!</v>
      </c>
      <c r="R13" s="211" t="e">
        <f t="shared" si="4"/>
        <v>#REF!</v>
      </c>
      <c r="S13" s="211" t="e">
        <f t="shared" si="4"/>
        <v>#REF!</v>
      </c>
      <c r="T13" s="211" t="e">
        <f t="shared" si="4"/>
        <v>#REF!</v>
      </c>
      <c r="U13" s="211" t="e">
        <f t="shared" si="4"/>
        <v>#REF!</v>
      </c>
      <c r="V13" s="211" t="e">
        <f t="shared" si="4"/>
        <v>#REF!</v>
      </c>
      <c r="W13" s="211" t="e">
        <f t="shared" si="4"/>
        <v>#REF!</v>
      </c>
      <c r="X13" s="211" t="e">
        <f t="shared" si="4"/>
        <v>#REF!</v>
      </c>
      <c r="Y13" s="211" t="e">
        <f t="shared" si="4"/>
        <v>#REF!</v>
      </c>
      <c r="Z13" s="211" t="e">
        <f t="shared" si="4"/>
        <v>#REF!</v>
      </c>
      <c r="AA13" s="211" t="e">
        <f t="shared" si="5"/>
        <v>#REF!</v>
      </c>
      <c r="AB13" s="211" t="e">
        <f t="shared" si="5"/>
        <v>#REF!</v>
      </c>
    </row>
    <row r="14" spans="1:28" ht="12.75" hidden="1" customHeight="1" x14ac:dyDescent="0.2">
      <c r="A14" s="213" t="s">
        <v>300</v>
      </c>
      <c r="B14" s="206" t="s">
        <v>73</v>
      </c>
      <c r="C14" s="206" t="s">
        <v>190</v>
      </c>
      <c r="D14" s="206" t="s">
        <v>207</v>
      </c>
      <c r="E14" s="214" t="s">
        <v>75</v>
      </c>
      <c r="F14" s="214" t="s">
        <v>301</v>
      </c>
      <c r="G14" s="211"/>
      <c r="H14" s="211"/>
      <c r="I14" s="211"/>
      <c r="J14" s="211" t="e">
        <f>#REF!+G14</f>
        <v>#REF!</v>
      </c>
      <c r="K14" s="211"/>
      <c r="L14" s="211" t="e">
        <f>#REF!+H14</f>
        <v>#REF!</v>
      </c>
      <c r="M14" s="211" t="e">
        <f>#REF!+I14</f>
        <v>#REF!</v>
      </c>
      <c r="N14" s="211" t="e">
        <f>#REF!+J14</f>
        <v>#REF!</v>
      </c>
      <c r="O14" s="211" t="e">
        <f>#REF!+K14</f>
        <v>#REF!</v>
      </c>
      <c r="P14" s="211" t="e">
        <f>#REF!+L14</f>
        <v>#REF!</v>
      </c>
      <c r="Q14" s="211" t="e">
        <f>#REF!+M14</f>
        <v>#REF!</v>
      </c>
      <c r="R14" s="211" t="e">
        <f>#REF!+N14</f>
        <v>#REF!</v>
      </c>
      <c r="S14" s="211" t="e">
        <f>#REF!+O14</f>
        <v>#REF!</v>
      </c>
      <c r="T14" s="211" t="e">
        <f>#REF!+P14</f>
        <v>#REF!</v>
      </c>
      <c r="U14" s="211" t="e">
        <f>#REF!+Q14</f>
        <v>#REF!</v>
      </c>
      <c r="V14" s="211" t="e">
        <f>#REF!+R14</f>
        <v>#REF!</v>
      </c>
      <c r="W14" s="211" t="e">
        <f>#REF!+S14</f>
        <v>#REF!</v>
      </c>
      <c r="X14" s="211" t="e">
        <f>#REF!+T14</f>
        <v>#REF!</v>
      </c>
      <c r="Y14" s="211" t="e">
        <f>#REF!+U14</f>
        <v>#REF!</v>
      </c>
      <c r="Z14" s="211" t="e">
        <f>#REF!+V14</f>
        <v>#REF!</v>
      </c>
      <c r="AA14" s="211" t="e">
        <f>#REF!+W14</f>
        <v>#REF!</v>
      </c>
      <c r="AB14" s="211" t="e">
        <f>#REF!+X14</f>
        <v>#REF!</v>
      </c>
    </row>
    <row r="15" spans="1:28" s="323" customFormat="1" ht="12.75" customHeight="1" x14ac:dyDescent="0.2">
      <c r="A15" s="340" t="s">
        <v>298</v>
      </c>
      <c r="B15" s="204" t="s">
        <v>73</v>
      </c>
      <c r="C15" s="204" t="s">
        <v>202</v>
      </c>
      <c r="D15" s="204"/>
      <c r="E15" s="204"/>
      <c r="F15" s="204"/>
      <c r="G15" s="215" t="e">
        <f>G16+#REF!+G37</f>
        <v>#REF!</v>
      </c>
      <c r="H15" s="215" t="e">
        <f>H16+#REF!+H37</f>
        <v>#REF!</v>
      </c>
      <c r="I15" s="215" t="e">
        <f>I16+#REF!+I37</f>
        <v>#REF!</v>
      </c>
      <c r="J15" s="215" t="e">
        <f>J16+#REF!+J37</f>
        <v>#REF!</v>
      </c>
      <c r="K15" s="215" t="e">
        <f>K16+#REF!+K37</f>
        <v>#REF!</v>
      </c>
      <c r="L15" s="215">
        <f t="shared" ref="L15:T15" si="6">L16+L37</f>
        <v>14706</v>
      </c>
      <c r="M15" s="215">
        <f t="shared" si="6"/>
        <v>14706</v>
      </c>
      <c r="N15" s="215">
        <f t="shared" si="6"/>
        <v>2431</v>
      </c>
      <c r="O15" s="215">
        <f t="shared" si="6"/>
        <v>17137</v>
      </c>
      <c r="P15" s="215">
        <f t="shared" si="6"/>
        <v>17155</v>
      </c>
      <c r="Q15" s="215">
        <f t="shared" si="6"/>
        <v>0</v>
      </c>
      <c r="R15" s="215">
        <f t="shared" si="6"/>
        <v>17155</v>
      </c>
      <c r="S15" s="215">
        <f t="shared" si="6"/>
        <v>4304</v>
      </c>
      <c r="T15" s="215">
        <f t="shared" si="6"/>
        <v>21919</v>
      </c>
      <c r="U15" s="215">
        <f t="shared" ref="U15:V15" si="7">U16+U37</f>
        <v>13994.72</v>
      </c>
      <c r="V15" s="215">
        <f t="shared" si="7"/>
        <v>17689</v>
      </c>
      <c r="W15" s="215">
        <f t="shared" ref="W15:X15" si="8">W16+W37</f>
        <v>12176.09</v>
      </c>
      <c r="X15" s="215">
        <f t="shared" si="8"/>
        <v>28855</v>
      </c>
      <c r="Y15" s="215">
        <f t="shared" ref="Y15:Z15" si="9">Y16+Y37</f>
        <v>6803</v>
      </c>
      <c r="Z15" s="215">
        <f t="shared" si="9"/>
        <v>35658</v>
      </c>
      <c r="AA15" s="215">
        <f t="shared" ref="AA15:AB15" si="10">AA16+AA37</f>
        <v>833.73</v>
      </c>
      <c r="AB15" s="215">
        <f t="shared" si="10"/>
        <v>36491.729999999996</v>
      </c>
    </row>
    <row r="16" spans="1:28" ht="16.5" customHeight="1" x14ac:dyDescent="0.2">
      <c r="A16" s="340" t="s">
        <v>829</v>
      </c>
      <c r="B16" s="204" t="s">
        <v>73</v>
      </c>
      <c r="C16" s="204" t="s">
        <v>202</v>
      </c>
      <c r="D16" s="204" t="s">
        <v>194</v>
      </c>
      <c r="E16" s="204"/>
      <c r="F16" s="204"/>
      <c r="G16" s="216">
        <f t="shared" ref="G16:AA16" si="11">G17</f>
        <v>0</v>
      </c>
      <c r="H16" s="216"/>
      <c r="I16" s="216">
        <f t="shared" si="11"/>
        <v>15549</v>
      </c>
      <c r="J16" s="216">
        <f t="shared" si="11"/>
        <v>15549</v>
      </c>
      <c r="K16" s="216" t="e">
        <f t="shared" si="11"/>
        <v>#REF!</v>
      </c>
      <c r="L16" s="216">
        <f t="shared" si="11"/>
        <v>14506</v>
      </c>
      <c r="M16" s="216">
        <f t="shared" si="11"/>
        <v>14506</v>
      </c>
      <c r="N16" s="216">
        <f t="shared" si="11"/>
        <v>2431</v>
      </c>
      <c r="O16" s="216">
        <f t="shared" si="11"/>
        <v>16937</v>
      </c>
      <c r="P16" s="216">
        <f t="shared" si="11"/>
        <v>16955</v>
      </c>
      <c r="Q16" s="216">
        <f t="shared" si="11"/>
        <v>0</v>
      </c>
      <c r="R16" s="216">
        <f t="shared" si="11"/>
        <v>16955</v>
      </c>
      <c r="S16" s="216">
        <f t="shared" si="11"/>
        <v>4449</v>
      </c>
      <c r="T16" s="216">
        <f>T17</f>
        <v>21719</v>
      </c>
      <c r="U16" s="216">
        <f t="shared" si="11"/>
        <v>14084.72</v>
      </c>
      <c r="V16" s="216">
        <f>V17</f>
        <v>17489</v>
      </c>
      <c r="W16" s="216">
        <f t="shared" si="11"/>
        <v>12266.09</v>
      </c>
      <c r="X16" s="216">
        <f>X17</f>
        <v>28645</v>
      </c>
      <c r="Y16" s="216">
        <f t="shared" si="11"/>
        <v>6953</v>
      </c>
      <c r="Z16" s="216">
        <f>Z17</f>
        <v>35598</v>
      </c>
      <c r="AA16" s="216">
        <f t="shared" si="11"/>
        <v>833.73</v>
      </c>
      <c r="AB16" s="216">
        <f>AB17</f>
        <v>36431.729999999996</v>
      </c>
    </row>
    <row r="17" spans="1:28" ht="45.75" customHeight="1" x14ac:dyDescent="0.2">
      <c r="A17" s="213" t="s">
        <v>944</v>
      </c>
      <c r="B17" s="206" t="s">
        <v>73</v>
      </c>
      <c r="C17" s="206" t="s">
        <v>202</v>
      </c>
      <c r="D17" s="206" t="s">
        <v>194</v>
      </c>
      <c r="E17" s="206" t="s">
        <v>728</v>
      </c>
      <c r="F17" s="206"/>
      <c r="G17" s="211"/>
      <c r="H17" s="211">
        <f>H19+H30</f>
        <v>0</v>
      </c>
      <c r="I17" s="211">
        <f>I19+I30</f>
        <v>15549</v>
      </c>
      <c r="J17" s="211">
        <f>J19+J30</f>
        <v>15549</v>
      </c>
      <c r="K17" s="211" t="e">
        <f>K19+K30+K31+#REF!</f>
        <v>#REF!</v>
      </c>
      <c r="L17" s="211">
        <f t="shared" ref="L17:Q17" si="12">L19+L30+L31</f>
        <v>14506</v>
      </c>
      <c r="M17" s="211">
        <f t="shared" si="12"/>
        <v>14506</v>
      </c>
      <c r="N17" s="211">
        <f t="shared" si="12"/>
        <v>2431</v>
      </c>
      <c r="O17" s="211">
        <f t="shared" si="12"/>
        <v>16937</v>
      </c>
      <c r="P17" s="211">
        <f t="shared" si="12"/>
        <v>16955</v>
      </c>
      <c r="Q17" s="211">
        <f t="shared" si="12"/>
        <v>0</v>
      </c>
      <c r="R17" s="211">
        <f>R18+R29</f>
        <v>16955</v>
      </c>
      <c r="S17" s="211">
        <f t="shared" ref="S17:U17" si="13">S18+S29</f>
        <v>4449</v>
      </c>
      <c r="T17" s="211">
        <f>T18+T29</f>
        <v>21719</v>
      </c>
      <c r="U17" s="211">
        <f t="shared" si="13"/>
        <v>14084.72</v>
      </c>
      <c r="V17" s="211">
        <f>V18+V29</f>
        <v>17489</v>
      </c>
      <c r="W17" s="211">
        <f t="shared" ref="W17:Y17" si="14">W18+W29</f>
        <v>12266.09</v>
      </c>
      <c r="X17" s="211">
        <f>X18+X29</f>
        <v>28645</v>
      </c>
      <c r="Y17" s="211">
        <f t="shared" si="14"/>
        <v>6953</v>
      </c>
      <c r="Z17" s="211">
        <f>Z18+Z29</f>
        <v>35598</v>
      </c>
      <c r="AA17" s="211">
        <f t="shared" ref="AA17" si="15">AA18+AA29</f>
        <v>833.73</v>
      </c>
      <c r="AB17" s="211">
        <f>AB18+AB29</f>
        <v>36431.729999999996</v>
      </c>
    </row>
    <row r="18" spans="1:28" s="323" customFormat="1" ht="26.25" customHeight="1" x14ac:dyDescent="0.2">
      <c r="A18" s="340" t="s">
        <v>1016</v>
      </c>
      <c r="B18" s="204" t="s">
        <v>73</v>
      </c>
      <c r="C18" s="204" t="s">
        <v>202</v>
      </c>
      <c r="D18" s="204" t="s">
        <v>194</v>
      </c>
      <c r="E18" s="204" t="s">
        <v>724</v>
      </c>
      <c r="F18" s="204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>
        <f>R19+R20+R25</f>
        <v>10475</v>
      </c>
      <c r="S18" s="229">
        <f t="shared" ref="S18" si="16">S19+S20+S25</f>
        <v>2867</v>
      </c>
      <c r="T18" s="229">
        <f>T19+T20+T25+T26</f>
        <v>13824</v>
      </c>
      <c r="U18" s="229">
        <f>U19+U20+U25+U26</f>
        <v>13363.72</v>
      </c>
      <c r="V18" s="229">
        <f t="shared" ref="V18" si="17">V19+V20+V25+V26</f>
        <v>10944</v>
      </c>
      <c r="W18" s="229">
        <f>W19+W20+W25+W26</f>
        <v>10447.09</v>
      </c>
      <c r="X18" s="229">
        <f>X19+X20+X25+X26+X21</f>
        <v>18868</v>
      </c>
      <c r="Y18" s="229">
        <f>Y19+Y20+Y25+Y26+Y21</f>
        <v>5082</v>
      </c>
      <c r="Z18" s="229">
        <f>Z19+Z20+Z25+Z26+Z21+Z22</f>
        <v>23950</v>
      </c>
      <c r="AA18" s="229">
        <f t="shared" ref="AA18:AB18" si="18">AA19+AA20+AA25+AA26+AA21+AA22</f>
        <v>603.97299999999996</v>
      </c>
      <c r="AB18" s="229">
        <f t="shared" si="18"/>
        <v>24553.972999999998</v>
      </c>
    </row>
    <row r="19" spans="1:28" ht="28.5" customHeight="1" x14ac:dyDescent="0.2">
      <c r="A19" s="213" t="s">
        <v>76</v>
      </c>
      <c r="B19" s="206" t="s">
        <v>73</v>
      </c>
      <c r="C19" s="206" t="s">
        <v>202</v>
      </c>
      <c r="D19" s="206" t="s">
        <v>194</v>
      </c>
      <c r="E19" s="206" t="s">
        <v>724</v>
      </c>
      <c r="F19" s="206" t="s">
        <v>77</v>
      </c>
      <c r="G19" s="211"/>
      <c r="H19" s="211"/>
      <c r="I19" s="211">
        <v>9532</v>
      </c>
      <c r="J19" s="211">
        <f>H19+I19</f>
        <v>9532</v>
      </c>
      <c r="K19" s="211">
        <v>0</v>
      </c>
      <c r="L19" s="211">
        <f>9836-1000</f>
        <v>8836</v>
      </c>
      <c r="M19" s="211">
        <f>9836-1000</f>
        <v>8836</v>
      </c>
      <c r="N19" s="211">
        <v>1621</v>
      </c>
      <c r="O19" s="211">
        <f>M19+N19</f>
        <v>10457</v>
      </c>
      <c r="P19" s="211">
        <v>10475</v>
      </c>
      <c r="Q19" s="211">
        <v>0</v>
      </c>
      <c r="R19" s="211">
        <f>P19+Q19</f>
        <v>10475</v>
      </c>
      <c r="S19" s="211">
        <f>69-1269+787</f>
        <v>-413</v>
      </c>
      <c r="T19" s="211">
        <v>10544</v>
      </c>
      <c r="U19" s="211">
        <f>2549-1297.2</f>
        <v>1251.8</v>
      </c>
      <c r="V19" s="211">
        <v>10544</v>
      </c>
      <c r="W19" s="211">
        <v>3468</v>
      </c>
      <c r="X19" s="211">
        <v>16168</v>
      </c>
      <c r="Y19" s="211">
        <f>-3390+2572</f>
        <v>-818</v>
      </c>
      <c r="Z19" s="211">
        <f>X19+Y19</f>
        <v>15350</v>
      </c>
      <c r="AA19" s="211">
        <v>0</v>
      </c>
      <c r="AB19" s="211">
        <f>Z19+AA19</f>
        <v>15350</v>
      </c>
    </row>
    <row r="20" spans="1:28" ht="28.5" hidden="1" customHeight="1" x14ac:dyDescent="0.2">
      <c r="A20" s="213" t="s">
        <v>76</v>
      </c>
      <c r="B20" s="206" t="s">
        <v>73</v>
      </c>
      <c r="C20" s="206" t="s">
        <v>202</v>
      </c>
      <c r="D20" s="206" t="s">
        <v>194</v>
      </c>
      <c r="E20" s="206" t="s">
        <v>1018</v>
      </c>
      <c r="F20" s="206" t="s">
        <v>77</v>
      </c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>
        <f>2880</f>
        <v>2880</v>
      </c>
      <c r="T20" s="211">
        <v>2880</v>
      </c>
      <c r="U20" s="211">
        <v>0</v>
      </c>
      <c r="V20" s="211">
        <v>0</v>
      </c>
      <c r="W20" s="211">
        <v>2300</v>
      </c>
      <c r="X20" s="211">
        <v>2300</v>
      </c>
      <c r="Y20" s="211">
        <v>-2300</v>
      </c>
      <c r="Z20" s="211">
        <f>X20+Y20</f>
        <v>0</v>
      </c>
      <c r="AA20" s="211">
        <v>0</v>
      </c>
      <c r="AB20" s="211">
        <f>Z20+AA20</f>
        <v>0</v>
      </c>
    </row>
    <row r="21" spans="1:28" ht="28.5" customHeight="1" x14ac:dyDescent="0.2">
      <c r="A21" s="213" t="s">
        <v>76</v>
      </c>
      <c r="B21" s="206" t="s">
        <v>73</v>
      </c>
      <c r="C21" s="206" t="s">
        <v>202</v>
      </c>
      <c r="D21" s="206" t="s">
        <v>194</v>
      </c>
      <c r="E21" s="206" t="s">
        <v>1146</v>
      </c>
      <c r="F21" s="206" t="s">
        <v>77</v>
      </c>
      <c r="G21" s="211"/>
      <c r="H21" s="211"/>
      <c r="I21" s="211"/>
      <c r="J21" s="211"/>
      <c r="K21" s="211"/>
      <c r="L21" s="211"/>
      <c r="M21" s="211"/>
      <c r="N21" s="211"/>
      <c r="O21" s="211"/>
      <c r="P21" s="211"/>
      <c r="Q21" s="211"/>
      <c r="R21" s="211"/>
      <c r="S21" s="211">
        <f>2880</f>
        <v>2880</v>
      </c>
      <c r="T21" s="211">
        <v>2880</v>
      </c>
      <c r="U21" s="211">
        <v>0</v>
      </c>
      <c r="V21" s="211">
        <v>0</v>
      </c>
      <c r="W21" s="211">
        <v>2300</v>
      </c>
      <c r="X21" s="211">
        <v>0</v>
      </c>
      <c r="Y21" s="211">
        <v>8000</v>
      </c>
      <c r="Z21" s="211">
        <f>X21+Y21</f>
        <v>8000</v>
      </c>
      <c r="AA21" s="211">
        <v>0</v>
      </c>
      <c r="AB21" s="211">
        <f>Z21+AA21</f>
        <v>8000</v>
      </c>
    </row>
    <row r="22" spans="1:28" ht="28.5" customHeight="1" x14ac:dyDescent="0.2">
      <c r="A22" s="213" t="s">
        <v>1251</v>
      </c>
      <c r="B22" s="206" t="s">
        <v>73</v>
      </c>
      <c r="C22" s="206" t="s">
        <v>202</v>
      </c>
      <c r="D22" s="206" t="s">
        <v>194</v>
      </c>
      <c r="E22" s="205" t="s">
        <v>1252</v>
      </c>
      <c r="F22" s="206"/>
      <c r="G22" s="211"/>
      <c r="H22" s="211"/>
      <c r="I22" s="211"/>
      <c r="J22" s="211"/>
      <c r="K22" s="211"/>
      <c r="L22" s="211"/>
      <c r="M22" s="211"/>
      <c r="N22" s="211"/>
      <c r="O22" s="211"/>
      <c r="P22" s="211"/>
      <c r="Q22" s="211"/>
      <c r="R22" s="211">
        <f>R23+R24</f>
        <v>0</v>
      </c>
      <c r="S22" s="211">
        <f t="shared" ref="S22" si="19">S23+S24</f>
        <v>794.35</v>
      </c>
      <c r="T22" s="211">
        <f>T23+T24</f>
        <v>794.35</v>
      </c>
      <c r="U22" s="211">
        <f t="shared" ref="U22" si="20">U23+U24</f>
        <v>-147.97999999999999</v>
      </c>
      <c r="V22" s="211">
        <f>V23+V24</f>
        <v>583</v>
      </c>
      <c r="W22" s="211">
        <f t="shared" ref="W22:Y22" si="21">W23+W24</f>
        <v>0</v>
      </c>
      <c r="X22" s="211">
        <f t="shared" si="21"/>
        <v>0</v>
      </c>
      <c r="Y22" s="211">
        <f t="shared" si="21"/>
        <v>531.82000000000016</v>
      </c>
      <c r="Z22" s="211">
        <f>Z23+Z24</f>
        <v>0</v>
      </c>
      <c r="AA22" s="211">
        <f t="shared" ref="AA22" si="22">AA23+AA24</f>
        <v>553.97299999999996</v>
      </c>
      <c r="AB22" s="211">
        <f>AB23+AB24</f>
        <v>553.97299999999996</v>
      </c>
    </row>
    <row r="23" spans="1:28" ht="28.5" customHeight="1" x14ac:dyDescent="0.2">
      <c r="A23" s="213" t="s">
        <v>76</v>
      </c>
      <c r="B23" s="206" t="s">
        <v>73</v>
      </c>
      <c r="C23" s="206" t="s">
        <v>202</v>
      </c>
      <c r="D23" s="206" t="s">
        <v>194</v>
      </c>
      <c r="E23" s="205" t="s">
        <v>1252</v>
      </c>
      <c r="F23" s="206" t="s">
        <v>77</v>
      </c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  <c r="S23" s="211">
        <v>786.4</v>
      </c>
      <c r="T23" s="211">
        <f>R23+S23</f>
        <v>786.4</v>
      </c>
      <c r="U23" s="211">
        <v>-146.5</v>
      </c>
      <c r="V23" s="211">
        <v>577.1</v>
      </c>
      <c r="W23" s="211">
        <v>0</v>
      </c>
      <c r="X23" s="211">
        <v>0</v>
      </c>
      <c r="Y23" s="211">
        <v>526.50000000000011</v>
      </c>
      <c r="Z23" s="211">
        <v>0</v>
      </c>
      <c r="AA23" s="211">
        <v>548.43399999999997</v>
      </c>
      <c r="AB23" s="211">
        <f>Z23+AA23</f>
        <v>548.43399999999997</v>
      </c>
    </row>
    <row r="24" spans="1:28" ht="28.5" customHeight="1" x14ac:dyDescent="0.2">
      <c r="A24" s="213" t="s">
        <v>76</v>
      </c>
      <c r="B24" s="206" t="s">
        <v>73</v>
      </c>
      <c r="C24" s="206" t="s">
        <v>202</v>
      </c>
      <c r="D24" s="206" t="s">
        <v>194</v>
      </c>
      <c r="E24" s="205" t="s">
        <v>1252</v>
      </c>
      <c r="F24" s="206" t="s">
        <v>77</v>
      </c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>
        <v>7.95</v>
      </c>
      <c r="T24" s="211">
        <f>R24+S24</f>
        <v>7.95</v>
      </c>
      <c r="U24" s="211">
        <v>-1.48</v>
      </c>
      <c r="V24" s="211">
        <v>5.9</v>
      </c>
      <c r="W24" s="211">
        <v>0</v>
      </c>
      <c r="X24" s="211">
        <v>0</v>
      </c>
      <c r="Y24" s="211">
        <v>5.32</v>
      </c>
      <c r="Z24" s="211">
        <v>0</v>
      </c>
      <c r="AA24" s="211">
        <v>5.5389999999999997</v>
      </c>
      <c r="AB24" s="211">
        <f>Z24+AA24</f>
        <v>5.5389999999999997</v>
      </c>
    </row>
    <row r="25" spans="1:28" ht="28.5" customHeight="1" x14ac:dyDescent="0.2">
      <c r="A25" s="213" t="s">
        <v>76</v>
      </c>
      <c r="B25" s="206" t="s">
        <v>73</v>
      </c>
      <c r="C25" s="206" t="s">
        <v>202</v>
      </c>
      <c r="D25" s="206" t="s">
        <v>194</v>
      </c>
      <c r="E25" s="206" t="s">
        <v>1019</v>
      </c>
      <c r="F25" s="206" t="s">
        <v>77</v>
      </c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>
        <v>400</v>
      </c>
      <c r="T25" s="211">
        <f t="shared" ref="T25" si="23">R25+S25</f>
        <v>400</v>
      </c>
      <c r="U25" s="211">
        <v>0</v>
      </c>
      <c r="V25" s="211">
        <v>400</v>
      </c>
      <c r="W25" s="211">
        <v>0</v>
      </c>
      <c r="X25" s="211">
        <v>400</v>
      </c>
      <c r="Y25" s="211">
        <f>100+100</f>
        <v>200</v>
      </c>
      <c r="Z25" s="211">
        <f t="shared" ref="Z25" si="24">X25+Y25</f>
        <v>600</v>
      </c>
      <c r="AA25" s="211">
        <v>50</v>
      </c>
      <c r="AB25" s="211">
        <f t="shared" ref="AB25" si="25">Z25+AA25</f>
        <v>650</v>
      </c>
    </row>
    <row r="26" spans="1:28" ht="28.5" hidden="1" customHeight="1" x14ac:dyDescent="0.2">
      <c r="A26" s="213" t="s">
        <v>1096</v>
      </c>
      <c r="B26" s="206" t="s">
        <v>73</v>
      </c>
      <c r="C26" s="206" t="s">
        <v>202</v>
      </c>
      <c r="D26" s="206" t="s">
        <v>194</v>
      </c>
      <c r="E26" s="206" t="s">
        <v>1095</v>
      </c>
      <c r="F26" s="206"/>
      <c r="G26" s="211"/>
      <c r="H26" s="211"/>
      <c r="I26" s="211"/>
      <c r="J26" s="211"/>
      <c r="K26" s="211"/>
      <c r="L26" s="211"/>
      <c r="M26" s="211"/>
      <c r="N26" s="211"/>
      <c r="O26" s="211"/>
      <c r="P26" s="211"/>
      <c r="Q26" s="211"/>
      <c r="R26" s="211"/>
      <c r="S26" s="211">
        <v>401</v>
      </c>
      <c r="T26" s="211">
        <f>T27+T28</f>
        <v>0</v>
      </c>
      <c r="U26" s="211">
        <f t="shared" ref="U26:V26" si="26">U27+U28</f>
        <v>12111.92</v>
      </c>
      <c r="V26" s="211">
        <f t="shared" si="26"/>
        <v>0</v>
      </c>
      <c r="W26" s="211">
        <f t="shared" ref="W26:X26" si="27">W27+W28</f>
        <v>4679.09</v>
      </c>
      <c r="X26" s="211">
        <f t="shared" si="27"/>
        <v>0</v>
      </c>
      <c r="Y26" s="211">
        <f t="shared" ref="Y26:Z26" si="28">Y27+Y28</f>
        <v>0</v>
      </c>
      <c r="Z26" s="211">
        <f t="shared" si="28"/>
        <v>0</v>
      </c>
      <c r="AA26" s="211">
        <f t="shared" ref="AA26:AB26" si="29">AA27+AA28</f>
        <v>0</v>
      </c>
      <c r="AB26" s="211">
        <f t="shared" si="29"/>
        <v>0</v>
      </c>
    </row>
    <row r="27" spans="1:28" ht="28.5" hidden="1" customHeight="1" x14ac:dyDescent="0.2">
      <c r="A27" s="213" t="s">
        <v>76</v>
      </c>
      <c r="B27" s="206" t="s">
        <v>73</v>
      </c>
      <c r="C27" s="206" t="s">
        <v>202</v>
      </c>
      <c r="D27" s="206" t="s">
        <v>194</v>
      </c>
      <c r="E27" s="206" t="s">
        <v>1095</v>
      </c>
      <c r="F27" s="206" t="s">
        <v>79</v>
      </c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>
        <v>401</v>
      </c>
      <c r="T27" s="211">
        <v>0</v>
      </c>
      <c r="U27" s="211">
        <v>11990.8</v>
      </c>
      <c r="V27" s="211">
        <v>0</v>
      </c>
      <c r="W27" s="211">
        <v>4632.3</v>
      </c>
      <c r="X27" s="211">
        <v>0</v>
      </c>
      <c r="Y27" s="211">
        <v>0</v>
      </c>
      <c r="Z27" s="211">
        <f t="shared" ref="Z27:Z28" si="30">X27+Y27</f>
        <v>0</v>
      </c>
      <c r="AA27" s="211">
        <v>0</v>
      </c>
      <c r="AB27" s="211">
        <f t="shared" ref="AB27:AB28" si="31">Z27+AA27</f>
        <v>0</v>
      </c>
    </row>
    <row r="28" spans="1:28" ht="28.5" hidden="1" customHeight="1" x14ac:dyDescent="0.2">
      <c r="A28" s="213" t="s">
        <v>76</v>
      </c>
      <c r="B28" s="206" t="s">
        <v>73</v>
      </c>
      <c r="C28" s="206" t="s">
        <v>202</v>
      </c>
      <c r="D28" s="206" t="s">
        <v>194</v>
      </c>
      <c r="E28" s="206" t="s">
        <v>1095</v>
      </c>
      <c r="F28" s="206" t="s">
        <v>79</v>
      </c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>
        <v>401</v>
      </c>
      <c r="T28" s="211">
        <v>0</v>
      </c>
      <c r="U28" s="211">
        <v>121.12</v>
      </c>
      <c r="V28" s="211">
        <v>0</v>
      </c>
      <c r="W28" s="211">
        <v>46.79</v>
      </c>
      <c r="X28" s="211">
        <v>0</v>
      </c>
      <c r="Y28" s="211">
        <v>0</v>
      </c>
      <c r="Z28" s="211">
        <f t="shared" si="30"/>
        <v>0</v>
      </c>
      <c r="AA28" s="211">
        <v>0</v>
      </c>
      <c r="AB28" s="211">
        <f t="shared" si="31"/>
        <v>0</v>
      </c>
    </row>
    <row r="29" spans="1:28" s="323" customFormat="1" ht="30" customHeight="1" x14ac:dyDescent="0.2">
      <c r="A29" s="340" t="s">
        <v>1017</v>
      </c>
      <c r="B29" s="204" t="s">
        <v>73</v>
      </c>
      <c r="C29" s="204" t="s">
        <v>202</v>
      </c>
      <c r="D29" s="204" t="s">
        <v>194</v>
      </c>
      <c r="E29" s="204" t="s">
        <v>725</v>
      </c>
      <c r="F29" s="204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229"/>
      <c r="R29" s="229">
        <f>R30+R31+R36</f>
        <v>6480</v>
      </c>
      <c r="S29" s="229">
        <f t="shared" ref="S29:U29" si="32">S30+S31+S36</f>
        <v>1582</v>
      </c>
      <c r="T29" s="229">
        <f>T30+T31+T36</f>
        <v>7895</v>
      </c>
      <c r="U29" s="229">
        <f t="shared" si="32"/>
        <v>721</v>
      </c>
      <c r="V29" s="229">
        <f>V30+V31+V36</f>
        <v>6545</v>
      </c>
      <c r="W29" s="229">
        <f t="shared" ref="W29" si="33">W30+W31+W36</f>
        <v>1819</v>
      </c>
      <c r="X29" s="229">
        <f>X30+X31+X36+X32</f>
        <v>9777</v>
      </c>
      <c r="Y29" s="229">
        <f>Y30+Y31+Y36+Y32</f>
        <v>1871</v>
      </c>
      <c r="Z29" s="229">
        <f>Z30+Z31+Z36+Z32+Z33</f>
        <v>11648</v>
      </c>
      <c r="AA29" s="229">
        <f t="shared" ref="AA29:AB29" si="34">AA30+AA31+AA36+AA32+AA33</f>
        <v>229.75700000000001</v>
      </c>
      <c r="AB29" s="229">
        <f t="shared" si="34"/>
        <v>11877.757</v>
      </c>
    </row>
    <row r="30" spans="1:28" ht="31.5" customHeight="1" x14ac:dyDescent="0.2">
      <c r="A30" s="213" t="s">
        <v>76</v>
      </c>
      <c r="B30" s="206" t="s">
        <v>73</v>
      </c>
      <c r="C30" s="206" t="s">
        <v>202</v>
      </c>
      <c r="D30" s="206" t="s">
        <v>194</v>
      </c>
      <c r="E30" s="206" t="s">
        <v>725</v>
      </c>
      <c r="F30" s="206" t="s">
        <v>77</v>
      </c>
      <c r="G30" s="211"/>
      <c r="H30" s="211"/>
      <c r="I30" s="211">
        <v>6017</v>
      </c>
      <c r="J30" s="211">
        <f>H30+I30</f>
        <v>6017</v>
      </c>
      <c r="K30" s="211">
        <v>0</v>
      </c>
      <c r="L30" s="211">
        <f>6170-500</f>
        <v>5670</v>
      </c>
      <c r="M30" s="211">
        <f>6170-500</f>
        <v>5670</v>
      </c>
      <c r="N30" s="211">
        <v>810</v>
      </c>
      <c r="O30" s="211">
        <f>M30+N30</f>
        <v>6480</v>
      </c>
      <c r="P30" s="211">
        <v>6480</v>
      </c>
      <c r="Q30" s="211">
        <v>0</v>
      </c>
      <c r="R30" s="211">
        <f t="shared" ref="R30:R31" si="35">P30+Q30</f>
        <v>6480</v>
      </c>
      <c r="S30" s="211">
        <f>-880-135+302</f>
        <v>-713</v>
      </c>
      <c r="T30" s="211">
        <v>5600</v>
      </c>
      <c r="U30" s="211">
        <f>106-138+753</f>
        <v>721</v>
      </c>
      <c r="V30" s="211">
        <v>5600</v>
      </c>
      <c r="W30" s="211">
        <v>469</v>
      </c>
      <c r="X30" s="211">
        <v>7482</v>
      </c>
      <c r="Y30" s="211">
        <f>-1295+388</f>
        <v>-907</v>
      </c>
      <c r="Z30" s="211">
        <f t="shared" ref="Z30:Z31" si="36">X30+Y30</f>
        <v>6575</v>
      </c>
      <c r="AA30" s="211">
        <v>0</v>
      </c>
      <c r="AB30" s="211">
        <f t="shared" ref="AB30:AB32" si="37">Z30+AA30</f>
        <v>6575</v>
      </c>
    </row>
    <row r="31" spans="1:28" ht="31.5" hidden="1" customHeight="1" x14ac:dyDescent="0.2">
      <c r="A31" s="213" t="s">
        <v>76</v>
      </c>
      <c r="B31" s="206" t="s">
        <v>73</v>
      </c>
      <c r="C31" s="206" t="s">
        <v>202</v>
      </c>
      <c r="D31" s="206" t="s">
        <v>194</v>
      </c>
      <c r="E31" s="206" t="s">
        <v>1020</v>
      </c>
      <c r="F31" s="206" t="s">
        <v>77</v>
      </c>
      <c r="G31" s="211"/>
      <c r="H31" s="211"/>
      <c r="I31" s="211"/>
      <c r="J31" s="211"/>
      <c r="K31" s="211">
        <v>1050</v>
      </c>
      <c r="L31" s="211">
        <v>0</v>
      </c>
      <c r="M31" s="211">
        <v>0</v>
      </c>
      <c r="N31" s="211">
        <v>0</v>
      </c>
      <c r="O31" s="211">
        <f>M31+N31</f>
        <v>0</v>
      </c>
      <c r="P31" s="211">
        <v>0</v>
      </c>
      <c r="Q31" s="211">
        <v>0</v>
      </c>
      <c r="R31" s="211">
        <f t="shared" si="35"/>
        <v>0</v>
      </c>
      <c r="S31" s="211">
        <f>1350</f>
        <v>1350</v>
      </c>
      <c r="T31" s="211">
        <v>1350</v>
      </c>
      <c r="U31" s="211">
        <v>0</v>
      </c>
      <c r="V31" s="211">
        <v>0</v>
      </c>
      <c r="W31" s="211">
        <v>1350</v>
      </c>
      <c r="X31" s="211">
        <v>1350</v>
      </c>
      <c r="Y31" s="211">
        <v>-1350</v>
      </c>
      <c r="Z31" s="211">
        <f t="shared" si="36"/>
        <v>0</v>
      </c>
      <c r="AA31" s="211">
        <v>0</v>
      </c>
      <c r="AB31" s="211">
        <f t="shared" si="37"/>
        <v>0</v>
      </c>
    </row>
    <row r="32" spans="1:28" ht="31.5" customHeight="1" x14ac:dyDescent="0.2">
      <c r="A32" s="213" t="s">
        <v>76</v>
      </c>
      <c r="B32" s="206" t="s">
        <v>73</v>
      </c>
      <c r="C32" s="206" t="s">
        <v>202</v>
      </c>
      <c r="D32" s="206" t="s">
        <v>194</v>
      </c>
      <c r="E32" s="206" t="s">
        <v>1147</v>
      </c>
      <c r="F32" s="206" t="s">
        <v>77</v>
      </c>
      <c r="G32" s="211"/>
      <c r="H32" s="211"/>
      <c r="I32" s="211"/>
      <c r="J32" s="211"/>
      <c r="K32" s="211">
        <v>1050</v>
      </c>
      <c r="L32" s="211">
        <v>0</v>
      </c>
      <c r="M32" s="211">
        <v>0</v>
      </c>
      <c r="N32" s="211">
        <v>0</v>
      </c>
      <c r="O32" s="211">
        <f>M32+N32</f>
        <v>0</v>
      </c>
      <c r="P32" s="211">
        <v>0</v>
      </c>
      <c r="Q32" s="211">
        <v>0</v>
      </c>
      <c r="R32" s="211">
        <f t="shared" ref="R32" si="38">P32+Q32</f>
        <v>0</v>
      </c>
      <c r="S32" s="211">
        <f>1350</f>
        <v>1350</v>
      </c>
      <c r="T32" s="211">
        <v>1350</v>
      </c>
      <c r="U32" s="211">
        <v>0</v>
      </c>
      <c r="V32" s="211">
        <v>0</v>
      </c>
      <c r="W32" s="211">
        <v>1350</v>
      </c>
      <c r="X32" s="211">
        <v>0</v>
      </c>
      <c r="Y32" s="211">
        <v>4000</v>
      </c>
      <c r="Z32" s="211">
        <f t="shared" ref="Z32" si="39">X32+Y32</f>
        <v>4000</v>
      </c>
      <c r="AA32" s="211">
        <v>0</v>
      </c>
      <c r="AB32" s="211">
        <f t="shared" si="37"/>
        <v>4000</v>
      </c>
    </row>
    <row r="33" spans="1:28" ht="31.5" customHeight="1" x14ac:dyDescent="0.2">
      <c r="A33" s="213" t="s">
        <v>1251</v>
      </c>
      <c r="B33" s="206" t="s">
        <v>73</v>
      </c>
      <c r="C33" s="206" t="s">
        <v>202</v>
      </c>
      <c r="D33" s="206" t="s">
        <v>194</v>
      </c>
      <c r="E33" s="205" t="s">
        <v>1253</v>
      </c>
      <c r="F33" s="206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>
        <f>R34+R35</f>
        <v>0</v>
      </c>
      <c r="S33" s="211">
        <f t="shared" ref="S33" si="40">S34+S35</f>
        <v>794.35</v>
      </c>
      <c r="T33" s="211">
        <f>T34+T35</f>
        <v>794.35</v>
      </c>
      <c r="U33" s="211">
        <f t="shared" ref="U33" si="41">U34+U35</f>
        <v>-147.97999999999999</v>
      </c>
      <c r="V33" s="211">
        <f>V34+V35</f>
        <v>583</v>
      </c>
      <c r="W33" s="211">
        <f t="shared" ref="W33:Y33" si="42">W34+W35</f>
        <v>0</v>
      </c>
      <c r="X33" s="211">
        <f t="shared" si="42"/>
        <v>0</v>
      </c>
      <c r="Y33" s="211">
        <f t="shared" si="42"/>
        <v>531.82000000000016</v>
      </c>
      <c r="Z33" s="211">
        <f>Z34+Z35</f>
        <v>0</v>
      </c>
      <c r="AA33" s="211">
        <f t="shared" ref="AA33" si="43">AA34+AA35</f>
        <v>229.75700000000001</v>
      </c>
      <c r="AB33" s="211">
        <f>AB34+AB35</f>
        <v>229.75700000000001</v>
      </c>
    </row>
    <row r="34" spans="1:28" ht="31.5" customHeight="1" x14ac:dyDescent="0.2">
      <c r="A34" s="213" t="s">
        <v>76</v>
      </c>
      <c r="B34" s="206" t="s">
        <v>73</v>
      </c>
      <c r="C34" s="206" t="s">
        <v>202</v>
      </c>
      <c r="D34" s="206" t="s">
        <v>194</v>
      </c>
      <c r="E34" s="205" t="s">
        <v>1253</v>
      </c>
      <c r="F34" s="206" t="s">
        <v>77</v>
      </c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>
        <v>786.4</v>
      </c>
      <c r="T34" s="211">
        <f>R34+S34</f>
        <v>786.4</v>
      </c>
      <c r="U34" s="211">
        <v>-146.5</v>
      </c>
      <c r="V34" s="211">
        <v>577.1</v>
      </c>
      <c r="W34" s="211">
        <v>0</v>
      </c>
      <c r="X34" s="211">
        <v>0</v>
      </c>
      <c r="Y34" s="211">
        <v>526.50000000000011</v>
      </c>
      <c r="Z34" s="211">
        <v>0</v>
      </c>
      <c r="AA34" s="211">
        <v>227.46</v>
      </c>
      <c r="AB34" s="211">
        <f>Z34+AA34</f>
        <v>227.46</v>
      </c>
    </row>
    <row r="35" spans="1:28" ht="31.5" customHeight="1" x14ac:dyDescent="0.2">
      <c r="A35" s="213" t="s">
        <v>76</v>
      </c>
      <c r="B35" s="206" t="s">
        <v>73</v>
      </c>
      <c r="C35" s="206" t="s">
        <v>202</v>
      </c>
      <c r="D35" s="206" t="s">
        <v>194</v>
      </c>
      <c r="E35" s="205" t="s">
        <v>1253</v>
      </c>
      <c r="F35" s="206" t="s">
        <v>77</v>
      </c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>
        <v>7.95</v>
      </c>
      <c r="T35" s="211">
        <f>R35+S35</f>
        <v>7.95</v>
      </c>
      <c r="U35" s="211">
        <v>-1.48</v>
      </c>
      <c r="V35" s="211">
        <v>5.9</v>
      </c>
      <c r="W35" s="211">
        <v>0</v>
      </c>
      <c r="X35" s="211">
        <v>0</v>
      </c>
      <c r="Y35" s="211">
        <v>5.32</v>
      </c>
      <c r="Z35" s="211">
        <v>0</v>
      </c>
      <c r="AA35" s="211">
        <v>2.2970000000000002</v>
      </c>
      <c r="AB35" s="211">
        <f>Z35+AA35</f>
        <v>2.2970000000000002</v>
      </c>
    </row>
    <row r="36" spans="1:28" ht="31.5" customHeight="1" x14ac:dyDescent="0.2">
      <c r="A36" s="213" t="s">
        <v>76</v>
      </c>
      <c r="B36" s="206" t="s">
        <v>73</v>
      </c>
      <c r="C36" s="206" t="s">
        <v>202</v>
      </c>
      <c r="D36" s="206" t="s">
        <v>194</v>
      </c>
      <c r="E36" s="206" t="s">
        <v>1021</v>
      </c>
      <c r="F36" s="206" t="s">
        <v>77</v>
      </c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>
        <v>945</v>
      </c>
      <c r="T36" s="211">
        <f>R36+S36</f>
        <v>945</v>
      </c>
      <c r="U36" s="211">
        <v>0</v>
      </c>
      <c r="V36" s="211">
        <v>945</v>
      </c>
      <c r="W36" s="211">
        <v>0</v>
      </c>
      <c r="X36" s="211">
        <v>945</v>
      </c>
      <c r="Y36" s="211">
        <v>128</v>
      </c>
      <c r="Z36" s="211">
        <f>X36+Y36</f>
        <v>1073</v>
      </c>
      <c r="AA36" s="211">
        <v>0</v>
      </c>
      <c r="AB36" s="211">
        <f>Z36+AA36</f>
        <v>1073</v>
      </c>
    </row>
    <row r="37" spans="1:28" s="323" customFormat="1" ht="18" customHeight="1" x14ac:dyDescent="0.2">
      <c r="A37" s="340" t="s">
        <v>230</v>
      </c>
      <c r="B37" s="204" t="s">
        <v>73</v>
      </c>
      <c r="C37" s="204" t="s">
        <v>202</v>
      </c>
      <c r="D37" s="204" t="s">
        <v>202</v>
      </c>
      <c r="E37" s="204"/>
      <c r="F37" s="204"/>
      <c r="G37" s="229">
        <f t="shared" ref="G37:K38" si="44">G38</f>
        <v>0</v>
      </c>
      <c r="H37" s="229">
        <f>H38</f>
        <v>250</v>
      </c>
      <c r="I37" s="229">
        <f t="shared" si="44"/>
        <v>0</v>
      </c>
      <c r="J37" s="229">
        <f t="shared" ref="J37:J42" si="45">H37+I37</f>
        <v>250</v>
      </c>
      <c r="K37" s="229">
        <f t="shared" si="44"/>
        <v>0</v>
      </c>
      <c r="L37" s="229">
        <f>L38</f>
        <v>200</v>
      </c>
      <c r="M37" s="229">
        <f>M38</f>
        <v>200</v>
      </c>
      <c r="N37" s="229">
        <f t="shared" ref="N37:AB38" si="46">N38</f>
        <v>0</v>
      </c>
      <c r="O37" s="229">
        <f t="shared" si="46"/>
        <v>200</v>
      </c>
      <c r="P37" s="229">
        <f t="shared" si="46"/>
        <v>200</v>
      </c>
      <c r="Q37" s="229">
        <f t="shared" si="46"/>
        <v>0</v>
      </c>
      <c r="R37" s="229">
        <f>R38+R40</f>
        <v>200</v>
      </c>
      <c r="S37" s="229">
        <f t="shared" ref="S37:T37" si="47">S38+S40</f>
        <v>-145</v>
      </c>
      <c r="T37" s="229">
        <f t="shared" si="47"/>
        <v>200</v>
      </c>
      <c r="U37" s="229">
        <f t="shared" ref="U37:V37" si="48">U38+U40</f>
        <v>-90</v>
      </c>
      <c r="V37" s="229">
        <f t="shared" si="48"/>
        <v>200</v>
      </c>
      <c r="W37" s="229">
        <f t="shared" ref="W37:X37" si="49">W38+W40</f>
        <v>-90</v>
      </c>
      <c r="X37" s="229">
        <f t="shared" si="49"/>
        <v>210</v>
      </c>
      <c r="Y37" s="229">
        <f t="shared" ref="Y37:Z37" si="50">Y38+Y40</f>
        <v>-150</v>
      </c>
      <c r="Z37" s="229">
        <f t="shared" si="50"/>
        <v>60</v>
      </c>
      <c r="AA37" s="229">
        <f t="shared" ref="AA37:AB37" si="51">AA38+AA40</f>
        <v>0</v>
      </c>
      <c r="AB37" s="229">
        <f t="shared" si="51"/>
        <v>60</v>
      </c>
    </row>
    <row r="38" spans="1:28" ht="18" customHeight="1" x14ac:dyDescent="0.2">
      <c r="A38" s="213" t="s">
        <v>496</v>
      </c>
      <c r="B38" s="206" t="s">
        <v>73</v>
      </c>
      <c r="C38" s="206" t="s">
        <v>202</v>
      </c>
      <c r="D38" s="206" t="s">
        <v>202</v>
      </c>
      <c r="E38" s="206" t="s">
        <v>863</v>
      </c>
      <c r="F38" s="206"/>
      <c r="G38" s="211">
        <f t="shared" si="44"/>
        <v>0</v>
      </c>
      <c r="H38" s="211">
        <f>H39</f>
        <v>250</v>
      </c>
      <c r="I38" s="211">
        <f t="shared" si="44"/>
        <v>0</v>
      </c>
      <c r="J38" s="229">
        <f t="shared" si="45"/>
        <v>250</v>
      </c>
      <c r="K38" s="211">
        <f t="shared" si="44"/>
        <v>0</v>
      </c>
      <c r="L38" s="211">
        <f>L39</f>
        <v>200</v>
      </c>
      <c r="M38" s="211">
        <f>M39</f>
        <v>200</v>
      </c>
      <c r="N38" s="211">
        <f t="shared" si="46"/>
        <v>0</v>
      </c>
      <c r="O38" s="211">
        <f t="shared" si="46"/>
        <v>200</v>
      </c>
      <c r="P38" s="211">
        <f t="shared" si="46"/>
        <v>200</v>
      </c>
      <c r="Q38" s="211">
        <f t="shared" si="46"/>
        <v>0</v>
      </c>
      <c r="R38" s="211">
        <f t="shared" si="46"/>
        <v>200</v>
      </c>
      <c r="S38" s="211">
        <f t="shared" si="46"/>
        <v>-150</v>
      </c>
      <c r="T38" s="211">
        <f t="shared" si="46"/>
        <v>200</v>
      </c>
      <c r="U38" s="211">
        <f t="shared" si="46"/>
        <v>-100</v>
      </c>
      <c r="V38" s="211">
        <f t="shared" si="46"/>
        <v>200</v>
      </c>
      <c r="W38" s="211">
        <f t="shared" si="46"/>
        <v>-100</v>
      </c>
      <c r="X38" s="211">
        <f t="shared" si="46"/>
        <v>200</v>
      </c>
      <c r="Y38" s="211">
        <f t="shared" si="46"/>
        <v>-150</v>
      </c>
      <c r="Z38" s="211">
        <f t="shared" si="46"/>
        <v>50</v>
      </c>
      <c r="AA38" s="211">
        <f t="shared" si="46"/>
        <v>0</v>
      </c>
      <c r="AB38" s="211">
        <f t="shared" si="46"/>
        <v>50</v>
      </c>
    </row>
    <row r="39" spans="1:28" ht="18" customHeight="1" x14ac:dyDescent="0.2">
      <c r="A39" s="213" t="s">
        <v>1222</v>
      </c>
      <c r="B39" s="206" t="s">
        <v>73</v>
      </c>
      <c r="C39" s="206" t="s">
        <v>202</v>
      </c>
      <c r="D39" s="206" t="s">
        <v>202</v>
      </c>
      <c r="E39" s="206" t="s">
        <v>863</v>
      </c>
      <c r="F39" s="206" t="s">
        <v>94</v>
      </c>
      <c r="G39" s="211"/>
      <c r="H39" s="211">
        <v>250</v>
      </c>
      <c r="I39" s="211">
        <v>0</v>
      </c>
      <c r="J39" s="229">
        <f t="shared" si="45"/>
        <v>250</v>
      </c>
      <c r="K39" s="211">
        <v>0</v>
      </c>
      <c r="L39" s="211">
        <v>200</v>
      </c>
      <c r="M39" s="211">
        <v>200</v>
      </c>
      <c r="N39" s="211">
        <v>0</v>
      </c>
      <c r="O39" s="211">
        <f>M39+N39</f>
        <v>200</v>
      </c>
      <c r="P39" s="211">
        <v>200</v>
      </c>
      <c r="Q39" s="211">
        <v>0</v>
      </c>
      <c r="R39" s="211">
        <f>P39+Q39</f>
        <v>200</v>
      </c>
      <c r="S39" s="211">
        <v>-150</v>
      </c>
      <c r="T39" s="211">
        <v>200</v>
      </c>
      <c r="U39" s="211">
        <v>-100</v>
      </c>
      <c r="V39" s="211">
        <v>200</v>
      </c>
      <c r="W39" s="211">
        <v>-100</v>
      </c>
      <c r="X39" s="211">
        <v>200</v>
      </c>
      <c r="Y39" s="211">
        <v>-150</v>
      </c>
      <c r="Z39" s="211">
        <f t="shared" ref="Z39" si="52">X39+Y39</f>
        <v>50</v>
      </c>
      <c r="AA39" s="211">
        <v>0</v>
      </c>
      <c r="AB39" s="211">
        <f t="shared" ref="AB39" si="53">Z39+AA39</f>
        <v>50</v>
      </c>
    </row>
    <row r="40" spans="1:28" ht="18" customHeight="1" x14ac:dyDescent="0.2">
      <c r="A40" s="213" t="s">
        <v>497</v>
      </c>
      <c r="B40" s="206" t="s">
        <v>73</v>
      </c>
      <c r="C40" s="206" t="s">
        <v>202</v>
      </c>
      <c r="D40" s="206" t="s">
        <v>202</v>
      </c>
      <c r="E40" s="206" t="s">
        <v>731</v>
      </c>
      <c r="F40" s="206"/>
      <c r="G40" s="211"/>
      <c r="H40" s="211"/>
      <c r="I40" s="211"/>
      <c r="J40" s="229"/>
      <c r="K40" s="211"/>
      <c r="L40" s="211"/>
      <c r="M40" s="211"/>
      <c r="N40" s="211"/>
      <c r="O40" s="211"/>
      <c r="P40" s="211"/>
      <c r="Q40" s="211"/>
      <c r="R40" s="211">
        <f>R41</f>
        <v>0</v>
      </c>
      <c r="S40" s="211">
        <f t="shared" ref="S40:AB40" si="54">S41</f>
        <v>5</v>
      </c>
      <c r="T40" s="211">
        <f t="shared" si="54"/>
        <v>0</v>
      </c>
      <c r="U40" s="211">
        <f t="shared" si="54"/>
        <v>10</v>
      </c>
      <c r="V40" s="211">
        <f t="shared" si="54"/>
        <v>0</v>
      </c>
      <c r="W40" s="211">
        <f t="shared" si="54"/>
        <v>10</v>
      </c>
      <c r="X40" s="211">
        <f t="shared" si="54"/>
        <v>10</v>
      </c>
      <c r="Y40" s="211">
        <f t="shared" si="54"/>
        <v>0</v>
      </c>
      <c r="Z40" s="211">
        <f t="shared" si="54"/>
        <v>10</v>
      </c>
      <c r="AA40" s="211">
        <f t="shared" si="54"/>
        <v>0</v>
      </c>
      <c r="AB40" s="211">
        <f t="shared" si="54"/>
        <v>10</v>
      </c>
    </row>
    <row r="41" spans="1:28" ht="18" customHeight="1" x14ac:dyDescent="0.2">
      <c r="A41" s="213" t="s">
        <v>1222</v>
      </c>
      <c r="B41" s="206" t="s">
        <v>73</v>
      </c>
      <c r="C41" s="206" t="s">
        <v>202</v>
      </c>
      <c r="D41" s="206" t="s">
        <v>202</v>
      </c>
      <c r="E41" s="206" t="s">
        <v>731</v>
      </c>
      <c r="F41" s="206" t="s">
        <v>94</v>
      </c>
      <c r="G41" s="211"/>
      <c r="H41" s="211"/>
      <c r="I41" s="211"/>
      <c r="J41" s="229"/>
      <c r="K41" s="211"/>
      <c r="L41" s="211"/>
      <c r="M41" s="211"/>
      <c r="N41" s="211"/>
      <c r="O41" s="211"/>
      <c r="P41" s="211"/>
      <c r="Q41" s="211"/>
      <c r="R41" s="211">
        <v>0</v>
      </c>
      <c r="S41" s="211">
        <v>5</v>
      </c>
      <c r="T41" s="211">
        <v>0</v>
      </c>
      <c r="U41" s="211">
        <v>10</v>
      </c>
      <c r="V41" s="211">
        <v>0</v>
      </c>
      <c r="W41" s="211">
        <v>10</v>
      </c>
      <c r="X41" s="211">
        <f>V41+W41</f>
        <v>10</v>
      </c>
      <c r="Y41" s="211">
        <v>0</v>
      </c>
      <c r="Z41" s="211">
        <f>X41+Y41</f>
        <v>10</v>
      </c>
      <c r="AA41" s="211">
        <v>0</v>
      </c>
      <c r="AB41" s="211">
        <f>Z41+AA41</f>
        <v>10</v>
      </c>
    </row>
    <row r="42" spans="1:28" s="323" customFormat="1" ht="14.25" x14ac:dyDescent="0.2">
      <c r="A42" s="340" t="s">
        <v>80</v>
      </c>
      <c r="B42" s="204" t="s">
        <v>73</v>
      </c>
      <c r="C42" s="204" t="s">
        <v>233</v>
      </c>
      <c r="D42" s="204"/>
      <c r="E42" s="204"/>
      <c r="F42" s="204"/>
      <c r="G42" s="229" t="e">
        <f>G43+G86</f>
        <v>#REF!</v>
      </c>
      <c r="H42" s="229" t="e">
        <f>H43+H86</f>
        <v>#REF!</v>
      </c>
      <c r="I42" s="229" t="e">
        <f>I43+I86</f>
        <v>#REF!</v>
      </c>
      <c r="J42" s="229" t="e">
        <f t="shared" si="45"/>
        <v>#REF!</v>
      </c>
      <c r="K42" s="229" t="e">
        <f t="shared" ref="K42:U42" si="55">K43+K86</f>
        <v>#REF!</v>
      </c>
      <c r="L42" s="229" t="e">
        <f t="shared" si="55"/>
        <v>#REF!</v>
      </c>
      <c r="M42" s="229" t="e">
        <f t="shared" si="55"/>
        <v>#REF!</v>
      </c>
      <c r="N42" s="229" t="e">
        <f t="shared" si="55"/>
        <v>#REF!</v>
      </c>
      <c r="O42" s="229" t="e">
        <f t="shared" si="55"/>
        <v>#REF!</v>
      </c>
      <c r="P42" s="229" t="e">
        <f t="shared" si="55"/>
        <v>#REF!</v>
      </c>
      <c r="Q42" s="229" t="e">
        <f t="shared" si="55"/>
        <v>#REF!</v>
      </c>
      <c r="R42" s="229" t="e">
        <f t="shared" si="55"/>
        <v>#REF!</v>
      </c>
      <c r="S42" s="229" t="e">
        <f t="shared" si="55"/>
        <v>#REF!</v>
      </c>
      <c r="T42" s="229">
        <f t="shared" si="55"/>
        <v>48433.25</v>
      </c>
      <c r="U42" s="229">
        <f t="shared" si="55"/>
        <v>4019.0299999999997</v>
      </c>
      <c r="V42" s="229">
        <f>V43+V86</f>
        <v>40661.5</v>
      </c>
      <c r="W42" s="229">
        <f t="shared" ref="W42:X42" si="56">W43+W86</f>
        <v>12913.368</v>
      </c>
      <c r="X42" s="229">
        <f t="shared" si="56"/>
        <v>84520.21</v>
      </c>
      <c r="Y42" s="229">
        <f t="shared" ref="Y42:Z42" si="57">Y43+Y86</f>
        <v>-10289.500000000007</v>
      </c>
      <c r="Z42" s="229">
        <f t="shared" si="57"/>
        <v>74230.710000000006</v>
      </c>
      <c r="AA42" s="229">
        <f t="shared" ref="AA42:AB42" si="58">AA43+AA86</f>
        <v>6008.8959999999988</v>
      </c>
      <c r="AB42" s="229">
        <f t="shared" si="58"/>
        <v>80239.606</v>
      </c>
    </row>
    <row r="43" spans="1:28" x14ac:dyDescent="0.2">
      <c r="A43" s="340" t="s">
        <v>81</v>
      </c>
      <c r="B43" s="204" t="s">
        <v>73</v>
      </c>
      <c r="C43" s="204" t="s">
        <v>233</v>
      </c>
      <c r="D43" s="204" t="s">
        <v>190</v>
      </c>
      <c r="E43" s="204"/>
      <c r="F43" s="204"/>
      <c r="G43" s="216" t="e">
        <f>#REF!+#REF!+#REF!+G44+G68+G77</f>
        <v>#REF!</v>
      </c>
      <c r="H43" s="216">
        <f>H44+H68+H77</f>
        <v>15505.8</v>
      </c>
      <c r="I43" s="216">
        <f>I44+I68+I77</f>
        <v>0</v>
      </c>
      <c r="J43" s="216">
        <f>J44+J68+J77</f>
        <v>15505.8</v>
      </c>
      <c r="K43" s="216" t="e">
        <f>K44+K68</f>
        <v>#REF!</v>
      </c>
      <c r="L43" s="216" t="e">
        <f>L44+L68</f>
        <v>#REF!</v>
      </c>
      <c r="M43" s="216" t="e">
        <f>M44+M68</f>
        <v>#REF!</v>
      </c>
      <c r="N43" s="216" t="e">
        <f t="shared" ref="N43:Q43" si="59">N44+N68</f>
        <v>#REF!</v>
      </c>
      <c r="O43" s="216" t="e">
        <f t="shared" si="59"/>
        <v>#REF!</v>
      </c>
      <c r="P43" s="216" t="e">
        <f t="shared" si="59"/>
        <v>#REF!</v>
      </c>
      <c r="Q43" s="216" t="e">
        <f t="shared" si="59"/>
        <v>#REF!</v>
      </c>
      <c r="R43" s="216" t="e">
        <f>R44+R68</f>
        <v>#REF!</v>
      </c>
      <c r="S43" s="216" t="e">
        <f t="shared" ref="S43" si="60">S44+S68</f>
        <v>#REF!</v>
      </c>
      <c r="T43" s="216">
        <f>T44+T68+T80</f>
        <v>36644.25</v>
      </c>
      <c r="U43" s="216">
        <f t="shared" ref="U43:V43" si="61">U44+U68+U80</f>
        <v>4353.03</v>
      </c>
      <c r="V43" s="216">
        <f t="shared" si="61"/>
        <v>30712.5</v>
      </c>
      <c r="W43" s="216">
        <f t="shared" ref="W43:Y43" si="62">W44+W68+W80</f>
        <v>10517.368</v>
      </c>
      <c r="X43" s="216">
        <f>X44+X68+X80</f>
        <v>71474.210000000006</v>
      </c>
      <c r="Y43" s="216">
        <f t="shared" si="62"/>
        <v>-12965.500000000007</v>
      </c>
      <c r="Z43" s="216">
        <f>Z44+Z68+Z80</f>
        <v>58508.710000000006</v>
      </c>
      <c r="AA43" s="216">
        <f t="shared" ref="AA43" si="63">AA44+AA68+AA80</f>
        <v>6008.9959999999992</v>
      </c>
      <c r="AB43" s="216">
        <f>AB44+AB68+AB80</f>
        <v>64517.705999999998</v>
      </c>
    </row>
    <row r="44" spans="1:28" ht="27.75" customHeight="1" x14ac:dyDescent="0.2">
      <c r="A44" s="340" t="s">
        <v>1022</v>
      </c>
      <c r="B44" s="204" t="s">
        <v>73</v>
      </c>
      <c r="C44" s="204" t="s">
        <v>233</v>
      </c>
      <c r="D44" s="204" t="s">
        <v>190</v>
      </c>
      <c r="E44" s="207" t="s">
        <v>727</v>
      </c>
      <c r="F44" s="204"/>
      <c r="G44" s="211">
        <f>G45</f>
        <v>0</v>
      </c>
      <c r="H44" s="211">
        <f>H45</f>
        <v>9786</v>
      </c>
      <c r="I44" s="211">
        <f>I45</f>
        <v>0</v>
      </c>
      <c r="J44" s="211">
        <f t="shared" ref="J44:J76" si="64">H44+I44</f>
        <v>9786</v>
      </c>
      <c r="K44" s="211" t="e">
        <f>K45+#REF!+#REF!+#REF!</f>
        <v>#REF!</v>
      </c>
      <c r="L44" s="211">
        <f>L45+L52</f>
        <v>11330</v>
      </c>
      <c r="M44" s="211">
        <f>M45+M52</f>
        <v>11330</v>
      </c>
      <c r="N44" s="211">
        <f>N45+N52</f>
        <v>3007</v>
      </c>
      <c r="O44" s="211">
        <f t="shared" ref="O44:Q44" si="65">O45+O52</f>
        <v>14337</v>
      </c>
      <c r="P44" s="211">
        <f t="shared" si="65"/>
        <v>14337</v>
      </c>
      <c r="Q44" s="211">
        <f t="shared" si="65"/>
        <v>0</v>
      </c>
      <c r="R44" s="211">
        <f>R45+R46+R51+R52+R53</f>
        <v>14337</v>
      </c>
      <c r="S44" s="211">
        <f t="shared" ref="S44" si="66">S45+S46+S51+S52+S53</f>
        <v>12027.35</v>
      </c>
      <c r="T44" s="211">
        <f>T45+T46+T51+T52+T53+T59</f>
        <v>25659.35</v>
      </c>
      <c r="U44" s="211">
        <f t="shared" ref="U44:V44" si="67">U45+U46+U51+U52+U53+U59</f>
        <v>1741.03</v>
      </c>
      <c r="V44" s="211">
        <f t="shared" si="67"/>
        <v>19748</v>
      </c>
      <c r="W44" s="211">
        <f t="shared" ref="W44" si="68">W45+W46+W51+W52+W53+W59</f>
        <v>7589</v>
      </c>
      <c r="X44" s="211">
        <f>X45+X46+X51+X52+X53+X59+X62+X56+X47+X65</f>
        <v>56255.820000000007</v>
      </c>
      <c r="Y44" s="211">
        <f t="shared" ref="Y44" si="69">Y45+Y46+Y51+Y52+Y53+Y59+Y62+Y56+Y47+Y65</f>
        <v>-16625.980000000007</v>
      </c>
      <c r="Z44" s="211">
        <f>Z45+Z46+Z51+Z52+Z53+Z59+Z62+Z56+Z47+Z65+Z48</f>
        <v>39629.840000000004</v>
      </c>
      <c r="AA44" s="211">
        <f t="shared" ref="AA44:AB44" si="70">AA45+AA46+AA51+AA52+AA53+AA59+AA62+AA56+AA47+AA65+AA48</f>
        <v>4087.6950000000002</v>
      </c>
      <c r="AB44" s="211">
        <f t="shared" si="70"/>
        <v>43717.534999999996</v>
      </c>
    </row>
    <row r="45" spans="1:28" ht="32.25" customHeight="1" x14ac:dyDescent="0.2">
      <c r="A45" s="213" t="s">
        <v>76</v>
      </c>
      <c r="B45" s="206" t="s">
        <v>73</v>
      </c>
      <c r="C45" s="206" t="s">
        <v>233</v>
      </c>
      <c r="D45" s="206" t="s">
        <v>190</v>
      </c>
      <c r="E45" s="205" t="s">
        <v>727</v>
      </c>
      <c r="F45" s="206" t="s">
        <v>77</v>
      </c>
      <c r="G45" s="211"/>
      <c r="H45" s="211">
        <v>9786</v>
      </c>
      <c r="I45" s="211">
        <v>0</v>
      </c>
      <c r="J45" s="211">
        <f t="shared" si="64"/>
        <v>9786</v>
      </c>
      <c r="K45" s="211">
        <v>2036.5039999999999</v>
      </c>
      <c r="L45" s="211">
        <f>12830-1500</f>
        <v>11330</v>
      </c>
      <c r="M45" s="211">
        <f>12830-1500</f>
        <v>11330</v>
      </c>
      <c r="N45" s="211">
        <v>3007</v>
      </c>
      <c r="O45" s="211">
        <f>M45+N45</f>
        <v>14337</v>
      </c>
      <c r="P45" s="211">
        <v>14337</v>
      </c>
      <c r="Q45" s="211">
        <v>0</v>
      </c>
      <c r="R45" s="211">
        <f>P45+Q45</f>
        <v>14337</v>
      </c>
      <c r="S45" s="211">
        <f>2702+705</f>
        <v>3407</v>
      </c>
      <c r="T45" s="211">
        <v>17039</v>
      </c>
      <c r="U45" s="211">
        <v>1838</v>
      </c>
      <c r="V45" s="211">
        <v>17039</v>
      </c>
      <c r="W45" s="211">
        <v>5089</v>
      </c>
      <c r="X45" s="211">
        <v>24918</v>
      </c>
      <c r="Y45" s="211">
        <f>-5404+3882</f>
        <v>-1522</v>
      </c>
      <c r="Z45" s="211">
        <f t="shared" ref="Z45:Z52" si="71">X45+Y45</f>
        <v>23396</v>
      </c>
      <c r="AA45" s="211">
        <v>0</v>
      </c>
      <c r="AB45" s="211">
        <f t="shared" ref="AB45:AB52" si="72">Z45+AA45</f>
        <v>23396</v>
      </c>
    </row>
    <row r="46" spans="1:28" ht="32.25" hidden="1" customHeight="1" x14ac:dyDescent="0.2">
      <c r="A46" s="213" t="s">
        <v>76</v>
      </c>
      <c r="B46" s="206" t="s">
        <v>73</v>
      </c>
      <c r="C46" s="206" t="s">
        <v>233</v>
      </c>
      <c r="D46" s="206" t="s">
        <v>190</v>
      </c>
      <c r="E46" s="205" t="s">
        <v>1023</v>
      </c>
      <c r="F46" s="206" t="s">
        <v>77</v>
      </c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>
        <f>5700</f>
        <v>5700</v>
      </c>
      <c r="T46" s="211">
        <v>5700</v>
      </c>
      <c r="U46" s="211">
        <v>0</v>
      </c>
      <c r="V46" s="211">
        <v>0</v>
      </c>
      <c r="W46" s="211">
        <v>2500</v>
      </c>
      <c r="X46" s="211">
        <v>2500</v>
      </c>
      <c r="Y46" s="211">
        <v>-2500</v>
      </c>
      <c r="Z46" s="211">
        <f t="shared" si="71"/>
        <v>0</v>
      </c>
      <c r="AA46" s="211">
        <v>0</v>
      </c>
      <c r="AB46" s="211">
        <f t="shared" si="72"/>
        <v>0</v>
      </c>
    </row>
    <row r="47" spans="1:28" ht="32.25" customHeight="1" x14ac:dyDescent="0.2">
      <c r="A47" s="213" t="s">
        <v>76</v>
      </c>
      <c r="B47" s="206" t="s">
        <v>73</v>
      </c>
      <c r="C47" s="206" t="s">
        <v>233</v>
      </c>
      <c r="D47" s="206" t="s">
        <v>190</v>
      </c>
      <c r="E47" s="205" t="s">
        <v>1148</v>
      </c>
      <c r="F47" s="206" t="s">
        <v>77</v>
      </c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>
        <f>5700</f>
        <v>5700</v>
      </c>
      <c r="T47" s="211">
        <v>5700</v>
      </c>
      <c r="U47" s="211">
        <v>0</v>
      </c>
      <c r="V47" s="211">
        <v>0</v>
      </c>
      <c r="W47" s="211">
        <v>2500</v>
      </c>
      <c r="X47" s="211">
        <v>0</v>
      </c>
      <c r="Y47" s="211">
        <v>12000</v>
      </c>
      <c r="Z47" s="211">
        <f t="shared" ref="Z47" si="73">X47+Y47</f>
        <v>12000</v>
      </c>
      <c r="AA47" s="211">
        <v>0</v>
      </c>
      <c r="AB47" s="211">
        <f t="shared" si="72"/>
        <v>12000</v>
      </c>
    </row>
    <row r="48" spans="1:28" ht="32.25" customHeight="1" x14ac:dyDescent="0.2">
      <c r="A48" s="339" t="s">
        <v>1254</v>
      </c>
      <c r="B48" s="206" t="s">
        <v>73</v>
      </c>
      <c r="C48" s="206" t="s">
        <v>233</v>
      </c>
      <c r="D48" s="206" t="s">
        <v>190</v>
      </c>
      <c r="E48" s="205" t="s">
        <v>1255</v>
      </c>
      <c r="F48" s="206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>
        <f>R49+R50</f>
        <v>0</v>
      </c>
      <c r="S48" s="211">
        <f t="shared" ref="S48" si="74">S49+S50</f>
        <v>794.35</v>
      </c>
      <c r="T48" s="211">
        <f>T49+T50</f>
        <v>794.35</v>
      </c>
      <c r="U48" s="211">
        <f t="shared" ref="U48" si="75">U49+U50</f>
        <v>-147.97999999999999</v>
      </c>
      <c r="V48" s="211">
        <f>V49+V50</f>
        <v>583</v>
      </c>
      <c r="W48" s="211">
        <f t="shared" ref="W48:Y48" si="76">W49+W50</f>
        <v>0</v>
      </c>
      <c r="X48" s="211">
        <f t="shared" si="76"/>
        <v>0</v>
      </c>
      <c r="Y48" s="211">
        <f t="shared" si="76"/>
        <v>531.82000000000016</v>
      </c>
      <c r="Z48" s="211">
        <f>Z49+Z50</f>
        <v>0</v>
      </c>
      <c r="AA48" s="211">
        <f t="shared" ref="AA48" si="77">AA49+AA50</f>
        <v>3818.085</v>
      </c>
      <c r="AB48" s="211">
        <f>AB49+AB50</f>
        <v>3818.085</v>
      </c>
    </row>
    <row r="49" spans="1:28" ht="32.25" customHeight="1" x14ac:dyDescent="0.2">
      <c r="A49" s="213" t="s">
        <v>76</v>
      </c>
      <c r="B49" s="206" t="s">
        <v>73</v>
      </c>
      <c r="C49" s="206" t="s">
        <v>233</v>
      </c>
      <c r="D49" s="206" t="s">
        <v>190</v>
      </c>
      <c r="E49" s="205" t="s">
        <v>1255</v>
      </c>
      <c r="F49" s="206" t="s">
        <v>77</v>
      </c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>
        <v>786.4</v>
      </c>
      <c r="T49" s="211">
        <f>R49+S49</f>
        <v>786.4</v>
      </c>
      <c r="U49" s="211">
        <v>-146.5</v>
      </c>
      <c r="V49" s="211">
        <v>577.1</v>
      </c>
      <c r="W49" s="211">
        <v>0</v>
      </c>
      <c r="X49" s="211">
        <v>0</v>
      </c>
      <c r="Y49" s="211">
        <v>526.50000000000011</v>
      </c>
      <c r="Z49" s="211">
        <v>0</v>
      </c>
      <c r="AA49" s="211">
        <v>3779.9050000000002</v>
      </c>
      <c r="AB49" s="211">
        <f>Z49+AA49</f>
        <v>3779.9050000000002</v>
      </c>
    </row>
    <row r="50" spans="1:28" ht="32.25" customHeight="1" x14ac:dyDescent="0.2">
      <c r="A50" s="213" t="s">
        <v>76</v>
      </c>
      <c r="B50" s="206" t="s">
        <v>73</v>
      </c>
      <c r="C50" s="206" t="s">
        <v>233</v>
      </c>
      <c r="D50" s="206" t="s">
        <v>190</v>
      </c>
      <c r="E50" s="205" t="s">
        <v>1255</v>
      </c>
      <c r="F50" s="206" t="s">
        <v>77</v>
      </c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>
        <v>7.95</v>
      </c>
      <c r="T50" s="211">
        <f>R50+S50</f>
        <v>7.95</v>
      </c>
      <c r="U50" s="211">
        <v>-1.48</v>
      </c>
      <c r="V50" s="211">
        <v>5.9</v>
      </c>
      <c r="W50" s="211">
        <v>0</v>
      </c>
      <c r="X50" s="211">
        <v>0</v>
      </c>
      <c r="Y50" s="211">
        <v>5.32</v>
      </c>
      <c r="Z50" s="211">
        <v>0</v>
      </c>
      <c r="AA50" s="211">
        <v>38.18</v>
      </c>
      <c r="AB50" s="211">
        <f>Z50+AA50</f>
        <v>38.18</v>
      </c>
    </row>
    <row r="51" spans="1:28" ht="32.25" customHeight="1" x14ac:dyDescent="0.2">
      <c r="A51" s="213" t="s">
        <v>76</v>
      </c>
      <c r="B51" s="206" t="s">
        <v>73</v>
      </c>
      <c r="C51" s="206" t="s">
        <v>233</v>
      </c>
      <c r="D51" s="206" t="s">
        <v>190</v>
      </c>
      <c r="E51" s="205" t="s">
        <v>1024</v>
      </c>
      <c r="F51" s="206" t="s">
        <v>77</v>
      </c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>
        <f>2652-1026</f>
        <v>1626</v>
      </c>
      <c r="T51" s="211">
        <f t="shared" ref="T51:T52" si="78">R51+S51</f>
        <v>1626</v>
      </c>
      <c r="U51" s="211">
        <v>0</v>
      </c>
      <c r="V51" s="211">
        <v>1626</v>
      </c>
      <c r="W51" s="211">
        <v>0</v>
      </c>
      <c r="X51" s="211">
        <v>1626</v>
      </c>
      <c r="Y51" s="211">
        <v>1424</v>
      </c>
      <c r="Z51" s="211">
        <f t="shared" si="71"/>
        <v>3050</v>
      </c>
      <c r="AA51" s="211">
        <v>0</v>
      </c>
      <c r="AB51" s="211">
        <f t="shared" si="72"/>
        <v>3050</v>
      </c>
    </row>
    <row r="52" spans="1:28" ht="32.25" customHeight="1" x14ac:dyDescent="0.2">
      <c r="A52" s="213" t="s">
        <v>967</v>
      </c>
      <c r="B52" s="206" t="s">
        <v>73</v>
      </c>
      <c r="C52" s="206" t="s">
        <v>233</v>
      </c>
      <c r="D52" s="206" t="s">
        <v>190</v>
      </c>
      <c r="E52" s="205" t="s">
        <v>727</v>
      </c>
      <c r="F52" s="206" t="s">
        <v>79</v>
      </c>
      <c r="G52" s="211"/>
      <c r="H52" s="211"/>
      <c r="I52" s="211"/>
      <c r="J52" s="211"/>
      <c r="K52" s="211"/>
      <c r="L52" s="211">
        <v>0</v>
      </c>
      <c r="M52" s="211">
        <v>0</v>
      </c>
      <c r="N52" s="211">
        <v>0</v>
      </c>
      <c r="O52" s="211">
        <f>M52+N52</f>
        <v>0</v>
      </c>
      <c r="P52" s="211">
        <v>0</v>
      </c>
      <c r="Q52" s="211">
        <v>0</v>
      </c>
      <c r="R52" s="211">
        <f>P52+Q52</f>
        <v>0</v>
      </c>
      <c r="S52" s="211">
        <v>500</v>
      </c>
      <c r="T52" s="211">
        <f t="shared" si="78"/>
        <v>500</v>
      </c>
      <c r="U52" s="211">
        <v>0</v>
      </c>
      <c r="V52" s="211">
        <v>500</v>
      </c>
      <c r="W52" s="211">
        <v>0</v>
      </c>
      <c r="X52" s="211">
        <v>500</v>
      </c>
      <c r="Y52" s="211">
        <v>0</v>
      </c>
      <c r="Z52" s="211">
        <f t="shared" si="71"/>
        <v>500</v>
      </c>
      <c r="AA52" s="211">
        <v>0</v>
      </c>
      <c r="AB52" s="211">
        <f t="shared" si="72"/>
        <v>500</v>
      </c>
    </row>
    <row r="53" spans="1:28" ht="32.25" hidden="1" customHeight="1" x14ac:dyDescent="0.2">
      <c r="A53" s="213" t="s">
        <v>1065</v>
      </c>
      <c r="B53" s="206" t="s">
        <v>73</v>
      </c>
      <c r="C53" s="206" t="s">
        <v>233</v>
      </c>
      <c r="D53" s="206" t="s">
        <v>190</v>
      </c>
      <c r="E53" s="205" t="s">
        <v>1066</v>
      </c>
      <c r="F53" s="206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>
        <f>R54+R55</f>
        <v>0</v>
      </c>
      <c r="S53" s="211">
        <f t="shared" ref="S53" si="79">S54+S55</f>
        <v>794.35</v>
      </c>
      <c r="T53" s="211">
        <f>T54+T55</f>
        <v>794.35</v>
      </c>
      <c r="U53" s="211">
        <f t="shared" ref="U53:W53" si="80">U54+U55</f>
        <v>-147.97999999999999</v>
      </c>
      <c r="V53" s="211">
        <f>V54+V55</f>
        <v>583</v>
      </c>
      <c r="W53" s="211">
        <f t="shared" si="80"/>
        <v>0</v>
      </c>
      <c r="X53" s="211">
        <f t="shared" ref="X53:Y53" si="81">X54+X55</f>
        <v>571.5200000000001</v>
      </c>
      <c r="Y53" s="211">
        <f t="shared" si="81"/>
        <v>-571.52</v>
      </c>
      <c r="Z53" s="211">
        <f>Z54+Z55</f>
        <v>0</v>
      </c>
      <c r="AA53" s="211">
        <f t="shared" ref="AA53" si="82">AA54+AA55</f>
        <v>0</v>
      </c>
      <c r="AB53" s="211">
        <f>AB54+AB55</f>
        <v>0</v>
      </c>
    </row>
    <row r="54" spans="1:28" ht="16.5" hidden="1" customHeight="1" x14ac:dyDescent="0.2">
      <c r="A54" s="213" t="s">
        <v>78</v>
      </c>
      <c r="B54" s="206" t="s">
        <v>73</v>
      </c>
      <c r="C54" s="206" t="s">
        <v>233</v>
      </c>
      <c r="D54" s="206" t="s">
        <v>190</v>
      </c>
      <c r="E54" s="205" t="s">
        <v>1066</v>
      </c>
      <c r="F54" s="206" t="s">
        <v>79</v>
      </c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>
        <v>786.4</v>
      </c>
      <c r="T54" s="211">
        <f>R54+S54</f>
        <v>786.4</v>
      </c>
      <c r="U54" s="211">
        <v>-146.5</v>
      </c>
      <c r="V54" s="211">
        <v>577.1</v>
      </c>
      <c r="W54" s="211">
        <v>0</v>
      </c>
      <c r="X54" s="211">
        <v>565.80000000000007</v>
      </c>
      <c r="Y54" s="211">
        <v>-565.79999999999995</v>
      </c>
      <c r="Z54" s="211">
        <f>X54+Y54</f>
        <v>0</v>
      </c>
      <c r="AA54" s="211">
        <v>0</v>
      </c>
      <c r="AB54" s="211">
        <f>Z54+AA54</f>
        <v>0</v>
      </c>
    </row>
    <row r="55" spans="1:28" ht="18.75" hidden="1" customHeight="1" x14ac:dyDescent="0.2">
      <c r="A55" s="213" t="s">
        <v>1067</v>
      </c>
      <c r="B55" s="206" t="s">
        <v>73</v>
      </c>
      <c r="C55" s="206" t="s">
        <v>233</v>
      </c>
      <c r="D55" s="206" t="s">
        <v>190</v>
      </c>
      <c r="E55" s="205" t="s">
        <v>1066</v>
      </c>
      <c r="F55" s="206" t="s">
        <v>79</v>
      </c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>
        <v>7.95</v>
      </c>
      <c r="T55" s="211">
        <f>R55+S55</f>
        <v>7.95</v>
      </c>
      <c r="U55" s="211">
        <v>-1.48</v>
      </c>
      <c r="V55" s="211">
        <v>5.9</v>
      </c>
      <c r="W55" s="211">
        <v>0</v>
      </c>
      <c r="X55" s="211">
        <v>5.7200000000000006</v>
      </c>
      <c r="Y55" s="211">
        <v>-5.72</v>
      </c>
      <c r="Z55" s="211">
        <f>X55+Y55</f>
        <v>0</v>
      </c>
      <c r="AA55" s="211">
        <v>0</v>
      </c>
      <c r="AB55" s="211">
        <f>Z55+AA55</f>
        <v>0</v>
      </c>
    </row>
    <row r="56" spans="1:28" ht="47.25" customHeight="1" x14ac:dyDescent="0.2">
      <c r="A56" s="213" t="s">
        <v>1137</v>
      </c>
      <c r="B56" s="206" t="s">
        <v>73</v>
      </c>
      <c r="C56" s="206" t="s">
        <v>233</v>
      </c>
      <c r="D56" s="206" t="s">
        <v>190</v>
      </c>
      <c r="E56" s="205" t="s">
        <v>1138</v>
      </c>
      <c r="F56" s="206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>
        <f>R57+R58</f>
        <v>0</v>
      </c>
      <c r="S56" s="211">
        <f t="shared" ref="S56" si="83">S57+S58</f>
        <v>794.35</v>
      </c>
      <c r="T56" s="211">
        <f>T57+T58</f>
        <v>794.35</v>
      </c>
      <c r="U56" s="211">
        <f t="shared" ref="U56" si="84">U57+U58</f>
        <v>-147.97999999999999</v>
      </c>
      <c r="V56" s="211">
        <f>V57+V58</f>
        <v>583</v>
      </c>
      <c r="W56" s="211">
        <f t="shared" ref="W56:Y56" si="85">W57+W58</f>
        <v>0</v>
      </c>
      <c r="X56" s="211">
        <f t="shared" si="85"/>
        <v>0</v>
      </c>
      <c r="Y56" s="211">
        <f t="shared" si="85"/>
        <v>531.82000000000016</v>
      </c>
      <c r="Z56" s="211">
        <f>Z57+Z58</f>
        <v>531.82000000000016</v>
      </c>
      <c r="AA56" s="211">
        <f t="shared" ref="AA56" si="86">AA57+AA58</f>
        <v>0.03</v>
      </c>
      <c r="AB56" s="211">
        <f>AB57+AB58</f>
        <v>531.85000000000014</v>
      </c>
    </row>
    <row r="57" spans="1:28" ht="18.75" customHeight="1" x14ac:dyDescent="0.2">
      <c r="A57" s="213" t="s">
        <v>78</v>
      </c>
      <c r="B57" s="206" t="s">
        <v>73</v>
      </c>
      <c r="C57" s="206" t="s">
        <v>233</v>
      </c>
      <c r="D57" s="206" t="s">
        <v>190</v>
      </c>
      <c r="E57" s="205" t="s">
        <v>1138</v>
      </c>
      <c r="F57" s="206" t="s">
        <v>79</v>
      </c>
      <c r="G57" s="211"/>
      <c r="H57" s="211"/>
      <c r="I57" s="211"/>
      <c r="J57" s="211"/>
      <c r="K57" s="211"/>
      <c r="L57" s="211"/>
      <c r="M57" s="211"/>
      <c r="N57" s="211"/>
      <c r="O57" s="211"/>
      <c r="P57" s="211"/>
      <c r="Q57" s="211"/>
      <c r="R57" s="211"/>
      <c r="S57" s="211">
        <v>786.4</v>
      </c>
      <c r="T57" s="211">
        <f>R57+S57</f>
        <v>786.4</v>
      </c>
      <c r="U57" s="211">
        <v>-146.5</v>
      </c>
      <c r="V57" s="211">
        <v>577.1</v>
      </c>
      <c r="W57" s="211">
        <v>0</v>
      </c>
      <c r="X57" s="211">
        <v>0</v>
      </c>
      <c r="Y57" s="211">
        <v>526.50000000000011</v>
      </c>
      <c r="Z57" s="211">
        <f>X57+Y57</f>
        <v>526.50000000000011</v>
      </c>
      <c r="AA57" s="211">
        <v>0.03</v>
      </c>
      <c r="AB57" s="211">
        <f>Z57+AA57</f>
        <v>526.53000000000009</v>
      </c>
    </row>
    <row r="58" spans="1:28" ht="18.75" customHeight="1" x14ac:dyDescent="0.2">
      <c r="A58" s="213" t="s">
        <v>1067</v>
      </c>
      <c r="B58" s="206" t="s">
        <v>73</v>
      </c>
      <c r="C58" s="206" t="s">
        <v>233</v>
      </c>
      <c r="D58" s="206" t="s">
        <v>190</v>
      </c>
      <c r="E58" s="205" t="s">
        <v>1138</v>
      </c>
      <c r="F58" s="206" t="s">
        <v>79</v>
      </c>
      <c r="G58" s="211"/>
      <c r="H58" s="211"/>
      <c r="I58" s="211"/>
      <c r="J58" s="211"/>
      <c r="K58" s="211"/>
      <c r="L58" s="211"/>
      <c r="M58" s="211"/>
      <c r="N58" s="211"/>
      <c r="O58" s="211"/>
      <c r="P58" s="211"/>
      <c r="Q58" s="211"/>
      <c r="R58" s="211"/>
      <c r="S58" s="211">
        <v>7.95</v>
      </c>
      <c r="T58" s="211">
        <f>R58+S58</f>
        <v>7.95</v>
      </c>
      <c r="U58" s="211">
        <v>-1.48</v>
      </c>
      <c r="V58" s="211">
        <v>5.9</v>
      </c>
      <c r="W58" s="211">
        <v>0</v>
      </c>
      <c r="X58" s="211">
        <v>0</v>
      </c>
      <c r="Y58" s="211">
        <v>5.32</v>
      </c>
      <c r="Z58" s="211">
        <f>X58+Y58</f>
        <v>5.32</v>
      </c>
      <c r="AA58" s="211">
        <v>0</v>
      </c>
      <c r="AB58" s="211">
        <f>Z58+AA58</f>
        <v>5.32</v>
      </c>
    </row>
    <row r="59" spans="1:28" ht="31.5" hidden="1" customHeight="1" x14ac:dyDescent="0.2">
      <c r="A59" s="213" t="s">
        <v>1127</v>
      </c>
      <c r="B59" s="206" t="s">
        <v>73</v>
      </c>
      <c r="C59" s="206" t="s">
        <v>233</v>
      </c>
      <c r="D59" s="206" t="s">
        <v>190</v>
      </c>
      <c r="E59" s="205" t="s">
        <v>1128</v>
      </c>
      <c r="F59" s="206"/>
      <c r="G59" s="211"/>
      <c r="H59" s="211"/>
      <c r="I59" s="211"/>
      <c r="J59" s="211"/>
      <c r="K59" s="211"/>
      <c r="L59" s="211"/>
      <c r="M59" s="211"/>
      <c r="N59" s="211"/>
      <c r="O59" s="211"/>
      <c r="P59" s="211"/>
      <c r="Q59" s="211"/>
      <c r="R59" s="211"/>
      <c r="S59" s="211"/>
      <c r="T59" s="211">
        <f>T60+T61</f>
        <v>0</v>
      </c>
      <c r="U59" s="211">
        <f t="shared" ref="U59:V59" si="87">U60+U61</f>
        <v>51.01</v>
      </c>
      <c r="V59" s="211">
        <f t="shared" si="87"/>
        <v>0</v>
      </c>
      <c r="W59" s="211">
        <f t="shared" ref="W59:X59" si="88">W60+W61</f>
        <v>0</v>
      </c>
      <c r="X59" s="211">
        <f t="shared" si="88"/>
        <v>26140.300000000003</v>
      </c>
      <c r="Y59" s="211">
        <f t="shared" ref="Y59:Z59" si="89">Y60+Y61</f>
        <v>-26140.300000000003</v>
      </c>
      <c r="Z59" s="211">
        <f t="shared" si="89"/>
        <v>0</v>
      </c>
      <c r="AA59" s="211">
        <f t="shared" ref="AA59:AB59" si="90">AA60+AA61</f>
        <v>0</v>
      </c>
      <c r="AB59" s="211">
        <f t="shared" si="90"/>
        <v>0</v>
      </c>
    </row>
    <row r="60" spans="1:28" ht="18.75" hidden="1" customHeight="1" x14ac:dyDescent="0.2">
      <c r="A60" s="213" t="s">
        <v>78</v>
      </c>
      <c r="B60" s="206" t="s">
        <v>73</v>
      </c>
      <c r="C60" s="206" t="s">
        <v>233</v>
      </c>
      <c r="D60" s="206" t="s">
        <v>190</v>
      </c>
      <c r="E60" s="205" t="s">
        <v>1128</v>
      </c>
      <c r="F60" s="206" t="s">
        <v>79</v>
      </c>
      <c r="G60" s="211"/>
      <c r="H60" s="211"/>
      <c r="I60" s="211"/>
      <c r="J60" s="211"/>
      <c r="K60" s="211"/>
      <c r="L60" s="211"/>
      <c r="M60" s="211"/>
      <c r="N60" s="211"/>
      <c r="O60" s="211"/>
      <c r="P60" s="211"/>
      <c r="Q60" s="211"/>
      <c r="R60" s="211"/>
      <c r="S60" s="211"/>
      <c r="T60" s="211">
        <v>0</v>
      </c>
      <c r="U60" s="211">
        <v>50.5</v>
      </c>
      <c r="V60" s="211">
        <v>0</v>
      </c>
      <c r="W60" s="211">
        <v>0</v>
      </c>
      <c r="X60" s="211">
        <v>25878.9</v>
      </c>
      <c r="Y60" s="211">
        <v>-25878.9</v>
      </c>
      <c r="Z60" s="211">
        <f>X60+Y60</f>
        <v>0</v>
      </c>
      <c r="AA60" s="211">
        <v>0</v>
      </c>
      <c r="AB60" s="211">
        <f>Z60+AA60</f>
        <v>0</v>
      </c>
    </row>
    <row r="61" spans="1:28" ht="18.75" hidden="1" customHeight="1" x14ac:dyDescent="0.2">
      <c r="A61" s="213" t="s">
        <v>1067</v>
      </c>
      <c r="B61" s="206" t="s">
        <v>73</v>
      </c>
      <c r="C61" s="206" t="s">
        <v>233</v>
      </c>
      <c r="D61" s="206" t="s">
        <v>190</v>
      </c>
      <c r="E61" s="205" t="s">
        <v>1128</v>
      </c>
      <c r="F61" s="206" t="s">
        <v>79</v>
      </c>
      <c r="G61" s="211"/>
      <c r="H61" s="211"/>
      <c r="I61" s="211"/>
      <c r="J61" s="211"/>
      <c r="K61" s="211"/>
      <c r="L61" s="211"/>
      <c r="M61" s="211"/>
      <c r="N61" s="211"/>
      <c r="O61" s="211"/>
      <c r="P61" s="211"/>
      <c r="Q61" s="211"/>
      <c r="R61" s="211"/>
      <c r="S61" s="211"/>
      <c r="T61" s="211">
        <v>0</v>
      </c>
      <c r="U61" s="211">
        <v>0.51</v>
      </c>
      <c r="V61" s="211">
        <v>0</v>
      </c>
      <c r="W61" s="211">
        <v>0</v>
      </c>
      <c r="X61" s="211">
        <v>261.39999999999998</v>
      </c>
      <c r="Y61" s="211">
        <v>-261.39999999999998</v>
      </c>
      <c r="Z61" s="211">
        <f>X61+Y61</f>
        <v>0</v>
      </c>
      <c r="AA61" s="211">
        <v>0</v>
      </c>
      <c r="AB61" s="211">
        <f>Z61+AA61</f>
        <v>0</v>
      </c>
    </row>
    <row r="62" spans="1:28" ht="29.25" customHeight="1" x14ac:dyDescent="0.2">
      <c r="A62" s="213" t="s">
        <v>1238</v>
      </c>
      <c r="B62" s="206" t="s">
        <v>73</v>
      </c>
      <c r="C62" s="206" t="s">
        <v>233</v>
      </c>
      <c r="D62" s="206" t="s">
        <v>190</v>
      </c>
      <c r="E62" s="205" t="s">
        <v>1135</v>
      </c>
      <c r="F62" s="206"/>
      <c r="G62" s="211"/>
      <c r="H62" s="211"/>
      <c r="I62" s="211"/>
      <c r="J62" s="211"/>
      <c r="K62" s="211"/>
      <c r="L62" s="211"/>
      <c r="M62" s="211"/>
      <c r="N62" s="211"/>
      <c r="O62" s="211"/>
      <c r="P62" s="211"/>
      <c r="Q62" s="211"/>
      <c r="R62" s="211"/>
      <c r="S62" s="211"/>
      <c r="T62" s="211">
        <v>0</v>
      </c>
      <c r="U62" s="211">
        <v>51.01</v>
      </c>
      <c r="V62" s="211">
        <v>0</v>
      </c>
      <c r="W62" s="211">
        <v>0</v>
      </c>
      <c r="X62" s="211">
        <f>X63+X64</f>
        <v>0</v>
      </c>
      <c r="Y62" s="211">
        <f t="shared" ref="Y62:Z62" si="91">Y63+Y64</f>
        <v>51.01</v>
      </c>
      <c r="Z62" s="211">
        <f t="shared" si="91"/>
        <v>51.01</v>
      </c>
      <c r="AA62" s="211">
        <f t="shared" ref="AA62:AB62" si="92">AA63+AA64</f>
        <v>5.0000000000000001E-3</v>
      </c>
      <c r="AB62" s="211">
        <f t="shared" si="92"/>
        <v>51.015000000000001</v>
      </c>
    </row>
    <row r="63" spans="1:28" ht="18.75" customHeight="1" x14ac:dyDescent="0.2">
      <c r="A63" s="213" t="s">
        <v>78</v>
      </c>
      <c r="B63" s="206" t="s">
        <v>73</v>
      </c>
      <c r="C63" s="206" t="s">
        <v>233</v>
      </c>
      <c r="D63" s="206" t="s">
        <v>190</v>
      </c>
      <c r="E63" s="205" t="s">
        <v>1135</v>
      </c>
      <c r="F63" s="206" t="s">
        <v>79</v>
      </c>
      <c r="G63" s="211"/>
      <c r="H63" s="211"/>
      <c r="I63" s="211"/>
      <c r="J63" s="211"/>
      <c r="K63" s="211"/>
      <c r="L63" s="211"/>
      <c r="M63" s="211"/>
      <c r="N63" s="211"/>
      <c r="O63" s="211"/>
      <c r="P63" s="211"/>
      <c r="Q63" s="211"/>
      <c r="R63" s="211"/>
      <c r="S63" s="211"/>
      <c r="T63" s="211">
        <v>0</v>
      </c>
      <c r="U63" s="211">
        <v>50.5</v>
      </c>
      <c r="V63" s="211">
        <v>0</v>
      </c>
      <c r="W63" s="211">
        <v>0</v>
      </c>
      <c r="X63" s="211">
        <v>0</v>
      </c>
      <c r="Y63" s="211">
        <v>50.5</v>
      </c>
      <c r="Z63" s="211">
        <f>X63+Y63</f>
        <v>50.5</v>
      </c>
      <c r="AA63" s="211">
        <v>5.0000000000000001E-3</v>
      </c>
      <c r="AB63" s="211">
        <f>Z63+AA63</f>
        <v>50.505000000000003</v>
      </c>
    </row>
    <row r="64" spans="1:28" ht="18.75" customHeight="1" x14ac:dyDescent="0.2">
      <c r="A64" s="213" t="s">
        <v>1067</v>
      </c>
      <c r="B64" s="206" t="s">
        <v>73</v>
      </c>
      <c r="C64" s="206" t="s">
        <v>233</v>
      </c>
      <c r="D64" s="206" t="s">
        <v>190</v>
      </c>
      <c r="E64" s="205" t="s">
        <v>1135</v>
      </c>
      <c r="F64" s="206" t="s">
        <v>79</v>
      </c>
      <c r="G64" s="211"/>
      <c r="H64" s="211"/>
      <c r="I64" s="211"/>
      <c r="J64" s="211"/>
      <c r="K64" s="211"/>
      <c r="L64" s="211"/>
      <c r="M64" s="211"/>
      <c r="N64" s="211"/>
      <c r="O64" s="211"/>
      <c r="P64" s="211"/>
      <c r="Q64" s="211"/>
      <c r="R64" s="211"/>
      <c r="S64" s="211"/>
      <c r="T64" s="211">
        <v>0</v>
      </c>
      <c r="U64" s="211">
        <v>0.51</v>
      </c>
      <c r="V64" s="211">
        <v>0</v>
      </c>
      <c r="W64" s="211">
        <v>0</v>
      </c>
      <c r="X64" s="211">
        <v>0</v>
      </c>
      <c r="Y64" s="211">
        <v>0.51</v>
      </c>
      <c r="Z64" s="211">
        <f>X64+Y64</f>
        <v>0.51</v>
      </c>
      <c r="AA64" s="211">
        <v>0</v>
      </c>
      <c r="AB64" s="211">
        <f>Z64+AA64</f>
        <v>0.51</v>
      </c>
    </row>
    <row r="65" spans="1:28" ht="18.75" customHeight="1" x14ac:dyDescent="0.2">
      <c r="A65" s="335" t="s">
        <v>1229</v>
      </c>
      <c r="B65" s="206" t="s">
        <v>73</v>
      </c>
      <c r="C65" s="206" t="s">
        <v>233</v>
      </c>
      <c r="D65" s="206" t="s">
        <v>190</v>
      </c>
      <c r="E65" s="205" t="s">
        <v>1230</v>
      </c>
      <c r="F65" s="206"/>
      <c r="G65" s="211"/>
      <c r="H65" s="211"/>
      <c r="I65" s="211"/>
      <c r="J65" s="211"/>
      <c r="K65" s="211"/>
      <c r="L65" s="211"/>
      <c r="M65" s="211"/>
      <c r="N65" s="211"/>
      <c r="O65" s="211"/>
      <c r="P65" s="211"/>
      <c r="Q65" s="211"/>
      <c r="R65" s="211"/>
      <c r="S65" s="211"/>
      <c r="T65" s="211">
        <v>0</v>
      </c>
      <c r="U65" s="211">
        <v>51.01</v>
      </c>
      <c r="V65" s="211">
        <v>0</v>
      </c>
      <c r="W65" s="211">
        <v>0</v>
      </c>
      <c r="X65" s="211">
        <f>X66+X67</f>
        <v>0</v>
      </c>
      <c r="Y65" s="211">
        <f t="shared" ref="Y65:Z65" si="93">Y66+Y67</f>
        <v>101.01</v>
      </c>
      <c r="Z65" s="211">
        <f t="shared" si="93"/>
        <v>101.01</v>
      </c>
      <c r="AA65" s="211">
        <f t="shared" ref="AA65:AB65" si="94">AA66+AA67</f>
        <v>269.57499999999999</v>
      </c>
      <c r="AB65" s="211">
        <f t="shared" si="94"/>
        <v>370.58499999999998</v>
      </c>
    </row>
    <row r="66" spans="1:28" ht="18.75" customHeight="1" x14ac:dyDescent="0.2">
      <c r="A66" s="213" t="s">
        <v>78</v>
      </c>
      <c r="B66" s="206" t="s">
        <v>73</v>
      </c>
      <c r="C66" s="206" t="s">
        <v>233</v>
      </c>
      <c r="D66" s="206" t="s">
        <v>190</v>
      </c>
      <c r="E66" s="205" t="s">
        <v>1230</v>
      </c>
      <c r="F66" s="206" t="s">
        <v>79</v>
      </c>
      <c r="G66" s="211"/>
      <c r="H66" s="211"/>
      <c r="I66" s="211"/>
      <c r="J66" s="211"/>
      <c r="K66" s="211"/>
      <c r="L66" s="211"/>
      <c r="M66" s="211"/>
      <c r="N66" s="211"/>
      <c r="O66" s="211"/>
      <c r="P66" s="211"/>
      <c r="Q66" s="211"/>
      <c r="R66" s="211"/>
      <c r="S66" s="211"/>
      <c r="T66" s="211">
        <v>0</v>
      </c>
      <c r="U66" s="211">
        <v>50.5</v>
      </c>
      <c r="V66" s="211">
        <v>0</v>
      </c>
      <c r="W66" s="211">
        <v>0</v>
      </c>
      <c r="X66" s="211">
        <v>0</v>
      </c>
      <c r="Y66" s="211">
        <v>100</v>
      </c>
      <c r="Z66" s="211">
        <f>X66+Y66</f>
        <v>100</v>
      </c>
      <c r="AA66" s="211">
        <v>266.88</v>
      </c>
      <c r="AB66" s="211">
        <f>Z66+AA66</f>
        <v>366.88</v>
      </c>
    </row>
    <row r="67" spans="1:28" ht="18.75" customHeight="1" x14ac:dyDescent="0.2">
      <c r="A67" s="213" t="s">
        <v>1067</v>
      </c>
      <c r="B67" s="206" t="s">
        <v>73</v>
      </c>
      <c r="C67" s="206" t="s">
        <v>233</v>
      </c>
      <c r="D67" s="206" t="s">
        <v>190</v>
      </c>
      <c r="E67" s="205" t="s">
        <v>1230</v>
      </c>
      <c r="F67" s="206" t="s">
        <v>79</v>
      </c>
      <c r="G67" s="211"/>
      <c r="H67" s="211"/>
      <c r="I67" s="211"/>
      <c r="J67" s="211"/>
      <c r="K67" s="211"/>
      <c r="L67" s="211"/>
      <c r="M67" s="211"/>
      <c r="N67" s="211"/>
      <c r="O67" s="211"/>
      <c r="P67" s="211"/>
      <c r="Q67" s="211"/>
      <c r="R67" s="211"/>
      <c r="S67" s="211"/>
      <c r="T67" s="211">
        <v>0</v>
      </c>
      <c r="U67" s="211">
        <v>0.51</v>
      </c>
      <c r="V67" s="211">
        <v>0</v>
      </c>
      <c r="W67" s="211">
        <v>0</v>
      </c>
      <c r="X67" s="211">
        <v>0</v>
      </c>
      <c r="Y67" s="211">
        <v>1.01</v>
      </c>
      <c r="Z67" s="211">
        <f>X67+Y67</f>
        <v>1.01</v>
      </c>
      <c r="AA67" s="211">
        <v>2.6949999999999998</v>
      </c>
      <c r="AB67" s="211">
        <f>Z67+AA67</f>
        <v>3.7050000000000001</v>
      </c>
    </row>
    <row r="68" spans="1:28" ht="24.75" customHeight="1" x14ac:dyDescent="0.2">
      <c r="A68" s="340" t="s">
        <v>1025</v>
      </c>
      <c r="B68" s="204" t="s">
        <v>73</v>
      </c>
      <c r="C68" s="204" t="s">
        <v>233</v>
      </c>
      <c r="D68" s="204" t="s">
        <v>190</v>
      </c>
      <c r="E68" s="207" t="s">
        <v>726</v>
      </c>
      <c r="F68" s="204"/>
      <c r="G68" s="211">
        <f>G69+G76</f>
        <v>0</v>
      </c>
      <c r="H68" s="211">
        <f>H69+H76</f>
        <v>5716</v>
      </c>
      <c r="I68" s="211">
        <f>I69+I76</f>
        <v>0</v>
      </c>
      <c r="J68" s="211">
        <f t="shared" si="64"/>
        <v>5716</v>
      </c>
      <c r="K68" s="211" t="e">
        <f>K69+K76+#REF!+K77</f>
        <v>#REF!</v>
      </c>
      <c r="L68" s="211" t="e">
        <f>L69+L76+#REF!+L77+L79</f>
        <v>#REF!</v>
      </c>
      <c r="M68" s="211" t="e">
        <f>M69+M76+#REF!+M77+M79</f>
        <v>#REF!</v>
      </c>
      <c r="N68" s="211" t="e">
        <f>N69+N76+#REF!+N77+N79</f>
        <v>#REF!</v>
      </c>
      <c r="O68" s="211" t="e">
        <f>O69+O76+#REF!+O77+O79</f>
        <v>#REF!</v>
      </c>
      <c r="P68" s="211" t="e">
        <f>P69+P76+#REF!+P77+P79</f>
        <v>#REF!</v>
      </c>
      <c r="Q68" s="211" t="e">
        <f>Q69+Q76+#REF!+Q77+Q79</f>
        <v>#REF!</v>
      </c>
      <c r="R68" s="211" t="e">
        <f>R69+R70+R75+R76+#REF!</f>
        <v>#REF!</v>
      </c>
      <c r="S68" s="211" t="e">
        <f>S69+S70+S75+S76+#REF!</f>
        <v>#REF!</v>
      </c>
      <c r="T68" s="211">
        <f>T69+T70+T75+T76+T77</f>
        <v>10984.9</v>
      </c>
      <c r="U68" s="211">
        <f t="shared" ref="U68:V68" si="95">U69+U70+U75+U76+U77</f>
        <v>612</v>
      </c>
      <c r="V68" s="211">
        <f t="shared" si="95"/>
        <v>8964.5</v>
      </c>
      <c r="W68" s="211">
        <f t="shared" ref="W68" si="96">W69+W70+W75+W76+W77</f>
        <v>2855.3679999999999</v>
      </c>
      <c r="X68" s="211">
        <f>X69+X70+X75+X76+X77+X71</f>
        <v>13206.39</v>
      </c>
      <c r="Y68" s="211">
        <f t="shared" ref="Y68" si="97">Y69+Y70+Y75+Y76+Y77+Y71</f>
        <v>2749.48</v>
      </c>
      <c r="Z68" s="211">
        <f>Z69+Z70+Z75+Z76+Z77+Z71+Z72</f>
        <v>15955.87</v>
      </c>
      <c r="AA68" s="211">
        <f t="shared" ref="AA68:AB68" si="98">AA69+AA70+AA75+AA76+AA77+AA71+AA72</f>
        <v>1635.1514999999999</v>
      </c>
      <c r="AB68" s="211">
        <f t="shared" si="98"/>
        <v>17591.021500000003</v>
      </c>
    </row>
    <row r="69" spans="1:28" ht="32.25" customHeight="1" x14ac:dyDescent="0.2">
      <c r="A69" s="213" t="s">
        <v>76</v>
      </c>
      <c r="B69" s="206" t="s">
        <v>73</v>
      </c>
      <c r="C69" s="206" t="s">
        <v>233</v>
      </c>
      <c r="D69" s="206" t="s">
        <v>190</v>
      </c>
      <c r="E69" s="205" t="s">
        <v>726</v>
      </c>
      <c r="F69" s="206" t="s">
        <v>77</v>
      </c>
      <c r="G69" s="211"/>
      <c r="H69" s="211">
        <v>5466</v>
      </c>
      <c r="I69" s="211">
        <v>0</v>
      </c>
      <c r="J69" s="211">
        <f t="shared" si="64"/>
        <v>5466</v>
      </c>
      <c r="K69" s="211">
        <v>1033.95</v>
      </c>
      <c r="L69" s="211">
        <f>6420-500</f>
        <v>5920</v>
      </c>
      <c r="M69" s="211">
        <f>6420-500</f>
        <v>5920</v>
      </c>
      <c r="N69" s="211">
        <v>630</v>
      </c>
      <c r="O69" s="211">
        <f>M69+N69</f>
        <v>6550</v>
      </c>
      <c r="P69" s="211">
        <v>6550</v>
      </c>
      <c r="Q69" s="211">
        <v>0</v>
      </c>
      <c r="R69" s="211">
        <f>P69+Q69</f>
        <v>6550</v>
      </c>
      <c r="S69" s="211">
        <f>1742+374</f>
        <v>2116</v>
      </c>
      <c r="T69" s="211">
        <v>8292</v>
      </c>
      <c r="U69" s="211">
        <v>612</v>
      </c>
      <c r="V69" s="211">
        <v>8292</v>
      </c>
      <c r="W69" s="211">
        <v>588</v>
      </c>
      <c r="X69" s="211">
        <v>10948</v>
      </c>
      <c r="Y69" s="211">
        <f>-2154+1365</f>
        <v>-789</v>
      </c>
      <c r="Z69" s="211">
        <f t="shared" ref="Z69:Z75" si="99">X69+Y69</f>
        <v>10159</v>
      </c>
      <c r="AA69" s="211">
        <v>0</v>
      </c>
      <c r="AB69" s="211">
        <f t="shared" ref="AB69:AB75" si="100">Z69+AA69</f>
        <v>10159</v>
      </c>
    </row>
    <row r="70" spans="1:28" ht="32.25" hidden="1" customHeight="1" x14ac:dyDescent="0.2">
      <c r="A70" s="213" t="s">
        <v>76</v>
      </c>
      <c r="B70" s="206" t="s">
        <v>73</v>
      </c>
      <c r="C70" s="206" t="s">
        <v>233</v>
      </c>
      <c r="D70" s="206" t="s">
        <v>190</v>
      </c>
      <c r="E70" s="205" t="s">
        <v>1026</v>
      </c>
      <c r="F70" s="206" t="s">
        <v>77</v>
      </c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1"/>
      <c r="R70" s="211"/>
      <c r="S70" s="211">
        <f>2020</f>
        <v>2020</v>
      </c>
      <c r="T70" s="211">
        <f t="shared" ref="T70:T75" si="101">R70+S70</f>
        <v>2020</v>
      </c>
      <c r="U70" s="211">
        <v>0</v>
      </c>
      <c r="V70" s="211">
        <v>0</v>
      </c>
      <c r="W70" s="211">
        <v>2200</v>
      </c>
      <c r="X70" s="211">
        <v>2200</v>
      </c>
      <c r="Y70" s="211">
        <v>-2200</v>
      </c>
      <c r="Z70" s="211">
        <f t="shared" si="99"/>
        <v>0</v>
      </c>
      <c r="AA70" s="211">
        <v>0</v>
      </c>
      <c r="AB70" s="211">
        <f t="shared" si="100"/>
        <v>0</v>
      </c>
    </row>
    <row r="71" spans="1:28" ht="32.25" customHeight="1" x14ac:dyDescent="0.2">
      <c r="A71" s="213" t="s">
        <v>76</v>
      </c>
      <c r="B71" s="206" t="s">
        <v>73</v>
      </c>
      <c r="C71" s="206" t="s">
        <v>233</v>
      </c>
      <c r="D71" s="206" t="s">
        <v>190</v>
      </c>
      <c r="E71" s="205" t="s">
        <v>1149</v>
      </c>
      <c r="F71" s="206" t="s">
        <v>77</v>
      </c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1"/>
      <c r="R71" s="211"/>
      <c r="S71" s="211">
        <f>2020</f>
        <v>2020</v>
      </c>
      <c r="T71" s="211">
        <f t="shared" ref="T71" si="102">R71+S71</f>
        <v>2020</v>
      </c>
      <c r="U71" s="211">
        <v>0</v>
      </c>
      <c r="V71" s="211">
        <v>0</v>
      </c>
      <c r="W71" s="211">
        <v>2200</v>
      </c>
      <c r="X71" s="211">
        <v>0</v>
      </c>
      <c r="Y71" s="211">
        <v>5000</v>
      </c>
      <c r="Z71" s="211">
        <f t="shared" ref="Z71" si="103">X71+Y71</f>
        <v>5000</v>
      </c>
      <c r="AA71" s="211">
        <v>0</v>
      </c>
      <c r="AB71" s="211">
        <f t="shared" si="100"/>
        <v>5000</v>
      </c>
    </row>
    <row r="72" spans="1:28" ht="32.25" customHeight="1" x14ac:dyDescent="0.2">
      <c r="A72" s="339" t="s">
        <v>1254</v>
      </c>
      <c r="B72" s="206" t="s">
        <v>73</v>
      </c>
      <c r="C72" s="206" t="s">
        <v>233</v>
      </c>
      <c r="D72" s="206" t="s">
        <v>190</v>
      </c>
      <c r="E72" s="205" t="s">
        <v>1256</v>
      </c>
      <c r="F72" s="206"/>
      <c r="G72" s="211"/>
      <c r="H72" s="211"/>
      <c r="I72" s="211"/>
      <c r="J72" s="211"/>
      <c r="K72" s="211"/>
      <c r="L72" s="211"/>
      <c r="M72" s="211"/>
      <c r="N72" s="211"/>
      <c r="O72" s="211"/>
      <c r="P72" s="211"/>
      <c r="Q72" s="211"/>
      <c r="R72" s="211">
        <f>R73+R74</f>
        <v>0</v>
      </c>
      <c r="S72" s="211">
        <f t="shared" ref="S72" si="104">S73+S74</f>
        <v>794.35</v>
      </c>
      <c r="T72" s="211">
        <f>T73+T74</f>
        <v>794.35</v>
      </c>
      <c r="U72" s="211">
        <f t="shared" ref="U72" si="105">U73+U74</f>
        <v>-147.97999999999999</v>
      </c>
      <c r="V72" s="211">
        <f>V73+V74</f>
        <v>583</v>
      </c>
      <c r="W72" s="211">
        <f t="shared" ref="W72:Y72" si="106">W73+W74</f>
        <v>0</v>
      </c>
      <c r="X72" s="211">
        <f t="shared" si="106"/>
        <v>0</v>
      </c>
      <c r="Y72" s="211">
        <f t="shared" si="106"/>
        <v>531.82000000000016</v>
      </c>
      <c r="Z72" s="211">
        <f>Z73+Z74</f>
        <v>0</v>
      </c>
      <c r="AA72" s="211">
        <f t="shared" ref="AA72" si="107">AA73+AA74</f>
        <v>1635.1514999999999</v>
      </c>
      <c r="AB72" s="211">
        <f>AB73+AB74</f>
        <v>1635.1514999999999</v>
      </c>
    </row>
    <row r="73" spans="1:28" ht="32.25" customHeight="1" x14ac:dyDescent="0.2">
      <c r="A73" s="213" t="s">
        <v>76</v>
      </c>
      <c r="B73" s="206" t="s">
        <v>73</v>
      </c>
      <c r="C73" s="206" t="s">
        <v>233</v>
      </c>
      <c r="D73" s="206" t="s">
        <v>190</v>
      </c>
      <c r="E73" s="205" t="s">
        <v>1256</v>
      </c>
      <c r="F73" s="206" t="s">
        <v>77</v>
      </c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1"/>
      <c r="R73" s="211"/>
      <c r="S73" s="211">
        <v>786.4</v>
      </c>
      <c r="T73" s="211">
        <f>R73+S73</f>
        <v>786.4</v>
      </c>
      <c r="U73" s="211">
        <v>-146.5</v>
      </c>
      <c r="V73" s="211">
        <v>577.1</v>
      </c>
      <c r="W73" s="211">
        <v>0</v>
      </c>
      <c r="X73" s="211">
        <v>0</v>
      </c>
      <c r="Y73" s="211">
        <v>526.50000000000011</v>
      </c>
      <c r="Z73" s="211">
        <v>0</v>
      </c>
      <c r="AA73" s="211">
        <v>1618.8</v>
      </c>
      <c r="AB73" s="211">
        <f>Z73+AA73</f>
        <v>1618.8</v>
      </c>
    </row>
    <row r="74" spans="1:28" ht="32.25" customHeight="1" x14ac:dyDescent="0.2">
      <c r="A74" s="213" t="s">
        <v>76</v>
      </c>
      <c r="B74" s="206" t="s">
        <v>73</v>
      </c>
      <c r="C74" s="206" t="s">
        <v>233</v>
      </c>
      <c r="D74" s="206" t="s">
        <v>190</v>
      </c>
      <c r="E74" s="205" t="s">
        <v>1256</v>
      </c>
      <c r="F74" s="206" t="s">
        <v>77</v>
      </c>
      <c r="G74" s="211"/>
      <c r="H74" s="211"/>
      <c r="I74" s="211"/>
      <c r="J74" s="211"/>
      <c r="K74" s="211"/>
      <c r="L74" s="211"/>
      <c r="M74" s="211"/>
      <c r="N74" s="211"/>
      <c r="O74" s="211"/>
      <c r="P74" s="211"/>
      <c r="Q74" s="211"/>
      <c r="R74" s="211"/>
      <c r="S74" s="211">
        <v>7.95</v>
      </c>
      <c r="T74" s="211">
        <f>R74+S74</f>
        <v>7.95</v>
      </c>
      <c r="U74" s="211">
        <v>-1.48</v>
      </c>
      <c r="V74" s="211">
        <v>5.9</v>
      </c>
      <c r="W74" s="211">
        <v>0</v>
      </c>
      <c r="X74" s="211">
        <v>0</v>
      </c>
      <c r="Y74" s="211">
        <v>5.32</v>
      </c>
      <c r="Z74" s="211">
        <v>0</v>
      </c>
      <c r="AA74" s="211">
        <v>16.351500000000001</v>
      </c>
      <c r="AB74" s="211">
        <f>Z74+AA74</f>
        <v>16.351500000000001</v>
      </c>
    </row>
    <row r="75" spans="1:28" ht="32.25" customHeight="1" x14ac:dyDescent="0.2">
      <c r="A75" s="213" t="s">
        <v>76</v>
      </c>
      <c r="B75" s="206" t="s">
        <v>73</v>
      </c>
      <c r="C75" s="206" t="s">
        <v>233</v>
      </c>
      <c r="D75" s="206" t="s">
        <v>190</v>
      </c>
      <c r="E75" s="205" t="s">
        <v>1027</v>
      </c>
      <c r="F75" s="206" t="s">
        <v>77</v>
      </c>
      <c r="G75" s="211"/>
      <c r="H75" s="211"/>
      <c r="I75" s="211"/>
      <c r="J75" s="211"/>
      <c r="K75" s="211"/>
      <c r="L75" s="211"/>
      <c r="M75" s="211"/>
      <c r="N75" s="211"/>
      <c r="O75" s="211"/>
      <c r="P75" s="211"/>
      <c r="Q75" s="211"/>
      <c r="R75" s="211"/>
      <c r="S75" s="211">
        <v>522.5</v>
      </c>
      <c r="T75" s="211">
        <f t="shared" si="101"/>
        <v>522.5</v>
      </c>
      <c r="U75" s="211">
        <v>0</v>
      </c>
      <c r="V75" s="211">
        <v>522.5</v>
      </c>
      <c r="W75" s="211">
        <v>0.5</v>
      </c>
      <c r="X75" s="211">
        <v>0</v>
      </c>
      <c r="Y75" s="211">
        <v>600</v>
      </c>
      <c r="Z75" s="211">
        <f t="shared" si="99"/>
        <v>600</v>
      </c>
      <c r="AA75" s="211">
        <v>0</v>
      </c>
      <c r="AB75" s="211">
        <f t="shared" si="100"/>
        <v>600</v>
      </c>
    </row>
    <row r="76" spans="1:28" ht="20.25" customHeight="1" x14ac:dyDescent="0.2">
      <c r="A76" s="213" t="s">
        <v>968</v>
      </c>
      <c r="B76" s="206" t="s">
        <v>73</v>
      </c>
      <c r="C76" s="206" t="s">
        <v>233</v>
      </c>
      <c r="D76" s="206" t="s">
        <v>190</v>
      </c>
      <c r="E76" s="205" t="s">
        <v>726</v>
      </c>
      <c r="F76" s="206" t="s">
        <v>79</v>
      </c>
      <c r="G76" s="211"/>
      <c r="H76" s="211">
        <v>250</v>
      </c>
      <c r="I76" s="211">
        <v>0</v>
      </c>
      <c r="J76" s="211">
        <f t="shared" si="64"/>
        <v>250</v>
      </c>
      <c r="K76" s="211">
        <v>0</v>
      </c>
      <c r="L76" s="211">
        <v>200</v>
      </c>
      <c r="M76" s="211">
        <v>200</v>
      </c>
      <c r="N76" s="211">
        <v>0</v>
      </c>
      <c r="O76" s="211">
        <f>M76+N76</f>
        <v>200</v>
      </c>
      <c r="P76" s="211">
        <v>200</v>
      </c>
      <c r="Q76" s="211">
        <v>0</v>
      </c>
      <c r="R76" s="211">
        <f>P76+Q76</f>
        <v>200</v>
      </c>
      <c r="S76" s="211">
        <v>-100</v>
      </c>
      <c r="T76" s="211">
        <v>150</v>
      </c>
      <c r="U76" s="211">
        <v>0</v>
      </c>
      <c r="V76" s="211">
        <v>150</v>
      </c>
      <c r="W76" s="211">
        <v>0</v>
      </c>
      <c r="X76" s="211">
        <v>0</v>
      </c>
      <c r="Y76" s="211">
        <v>150</v>
      </c>
      <c r="Z76" s="211">
        <f>X76+Y76</f>
        <v>150</v>
      </c>
      <c r="AA76" s="211">
        <v>0</v>
      </c>
      <c r="AB76" s="211">
        <f>Z76+AA76</f>
        <v>150</v>
      </c>
    </row>
    <row r="77" spans="1:28" ht="30" customHeight="1" x14ac:dyDescent="0.2">
      <c r="A77" s="213" t="s">
        <v>1237</v>
      </c>
      <c r="B77" s="206" t="s">
        <v>73</v>
      </c>
      <c r="C77" s="206" t="s">
        <v>233</v>
      </c>
      <c r="D77" s="206" t="s">
        <v>190</v>
      </c>
      <c r="E77" s="205" t="s">
        <v>1112</v>
      </c>
      <c r="F77" s="206"/>
      <c r="G77" s="211"/>
      <c r="H77" s="211">
        <v>3.8</v>
      </c>
      <c r="I77" s="211">
        <v>0</v>
      </c>
      <c r="J77" s="211">
        <v>3.8</v>
      </c>
      <c r="K77" s="211">
        <v>0</v>
      </c>
      <c r="L77" s="211">
        <v>0</v>
      </c>
      <c r="M77" s="211">
        <v>0</v>
      </c>
      <c r="N77" s="211">
        <v>0</v>
      </c>
      <c r="O77" s="211">
        <v>0</v>
      </c>
      <c r="P77" s="211">
        <v>0</v>
      </c>
      <c r="Q77" s="211">
        <v>0</v>
      </c>
      <c r="R77" s="211">
        <v>0</v>
      </c>
      <c r="S77" s="211">
        <v>0.4</v>
      </c>
      <c r="T77" s="211">
        <v>0.4</v>
      </c>
      <c r="U77" s="211">
        <v>0</v>
      </c>
      <c r="V77" s="211">
        <f t="shared" ref="V77:W77" si="108">V78+V79</f>
        <v>0</v>
      </c>
      <c r="W77" s="211">
        <f t="shared" si="108"/>
        <v>66.868000000000009</v>
      </c>
      <c r="X77" s="211">
        <f t="shared" ref="X77:Z77" si="109">X78+X79</f>
        <v>58.390000000000008</v>
      </c>
      <c r="Y77" s="211">
        <f t="shared" si="109"/>
        <v>-11.52</v>
      </c>
      <c r="Z77" s="211">
        <f t="shared" si="109"/>
        <v>46.870000000000005</v>
      </c>
      <c r="AA77" s="211">
        <f t="shared" ref="AA77:AB77" si="110">AA78+AA79</f>
        <v>0</v>
      </c>
      <c r="AB77" s="211">
        <f t="shared" si="110"/>
        <v>46.870000000000005</v>
      </c>
    </row>
    <row r="78" spans="1:28" ht="19.5" customHeight="1" x14ac:dyDescent="0.2">
      <c r="A78" s="213" t="s">
        <v>78</v>
      </c>
      <c r="B78" s="206" t="s">
        <v>73</v>
      </c>
      <c r="C78" s="206" t="s">
        <v>233</v>
      </c>
      <c r="D78" s="206" t="s">
        <v>190</v>
      </c>
      <c r="E78" s="205" t="s">
        <v>1112</v>
      </c>
      <c r="F78" s="206" t="s">
        <v>79</v>
      </c>
      <c r="G78" s="211"/>
      <c r="H78" s="211">
        <v>3.8</v>
      </c>
      <c r="I78" s="211"/>
      <c r="J78" s="211">
        <v>3.8</v>
      </c>
      <c r="K78" s="211">
        <v>0</v>
      </c>
      <c r="L78" s="211">
        <v>0</v>
      </c>
      <c r="M78" s="211">
        <v>0</v>
      </c>
      <c r="N78" s="211">
        <v>0</v>
      </c>
      <c r="O78" s="211">
        <v>0</v>
      </c>
      <c r="P78" s="211">
        <v>0</v>
      </c>
      <c r="Q78" s="211">
        <v>0</v>
      </c>
      <c r="R78" s="211">
        <v>0</v>
      </c>
      <c r="S78" s="211">
        <v>0.4</v>
      </c>
      <c r="T78" s="211">
        <v>0.4</v>
      </c>
      <c r="U78" s="211">
        <v>-0.4</v>
      </c>
      <c r="V78" s="211">
        <f>T78+U78</f>
        <v>0</v>
      </c>
      <c r="W78" s="211">
        <v>66.2</v>
      </c>
      <c r="X78" s="211">
        <v>57.800000000000004</v>
      </c>
      <c r="Y78" s="211">
        <v>-11.4</v>
      </c>
      <c r="Z78" s="211">
        <f>X78+Y78</f>
        <v>46.400000000000006</v>
      </c>
      <c r="AA78" s="211">
        <v>0</v>
      </c>
      <c r="AB78" s="211">
        <f>Z78+AA78</f>
        <v>46.400000000000006</v>
      </c>
    </row>
    <row r="79" spans="1:28" ht="19.5" customHeight="1" x14ac:dyDescent="0.2">
      <c r="A79" s="213" t="s">
        <v>1034</v>
      </c>
      <c r="B79" s="206" t="s">
        <v>73</v>
      </c>
      <c r="C79" s="206" t="s">
        <v>233</v>
      </c>
      <c r="D79" s="206" t="s">
        <v>190</v>
      </c>
      <c r="E79" s="205" t="s">
        <v>1112</v>
      </c>
      <c r="F79" s="206" t="s">
        <v>79</v>
      </c>
      <c r="G79" s="211"/>
      <c r="H79" s="211"/>
      <c r="I79" s="211"/>
      <c r="J79" s="211"/>
      <c r="K79" s="211"/>
      <c r="L79" s="211">
        <v>0</v>
      </c>
      <c r="M79" s="211">
        <v>0</v>
      </c>
      <c r="N79" s="211">
        <v>0</v>
      </c>
      <c r="O79" s="211">
        <v>0</v>
      </c>
      <c r="P79" s="211">
        <v>0</v>
      </c>
      <c r="Q79" s="211">
        <v>0</v>
      </c>
      <c r="R79" s="211">
        <v>0</v>
      </c>
      <c r="S79" s="211">
        <v>0</v>
      </c>
      <c r="T79" s="211">
        <v>0</v>
      </c>
      <c r="U79" s="211">
        <v>0</v>
      </c>
      <c r="V79" s="211">
        <f>T79+U79</f>
        <v>0</v>
      </c>
      <c r="W79" s="211">
        <v>0.66800000000000004</v>
      </c>
      <c r="X79" s="211">
        <v>0.59</v>
      </c>
      <c r="Y79" s="211">
        <v>-0.12</v>
      </c>
      <c r="Z79" s="211">
        <f>X79+Y79</f>
        <v>0.47</v>
      </c>
      <c r="AA79" s="211">
        <v>0</v>
      </c>
      <c r="AB79" s="211">
        <f>Z79+AA79</f>
        <v>0.47</v>
      </c>
    </row>
    <row r="80" spans="1:28" ht="31.5" customHeight="1" x14ac:dyDescent="0.2">
      <c r="A80" s="340" t="s">
        <v>1101</v>
      </c>
      <c r="B80" s="204" t="s">
        <v>73</v>
      </c>
      <c r="C80" s="204" t="s">
        <v>233</v>
      </c>
      <c r="D80" s="204" t="s">
        <v>190</v>
      </c>
      <c r="E80" s="207" t="s">
        <v>728</v>
      </c>
      <c r="F80" s="204"/>
      <c r="G80" s="211">
        <f>G81+G87</f>
        <v>0</v>
      </c>
      <c r="H80" s="211">
        <f>H81+H87</f>
        <v>6182</v>
      </c>
      <c r="I80" s="211">
        <f>I81+I87</f>
        <v>606.62</v>
      </c>
      <c r="J80" s="211">
        <f t="shared" ref="J80:J85" si="111">H80+I80</f>
        <v>6788.62</v>
      </c>
      <c r="K80" s="211">
        <f>K81+K87+K88+K94</f>
        <v>1033.95</v>
      </c>
      <c r="L80" s="211">
        <f t="shared" ref="L80:Q80" si="112">L81+L87+L88+L94+L96</f>
        <v>9325</v>
      </c>
      <c r="M80" s="211">
        <f t="shared" si="112"/>
        <v>9325</v>
      </c>
      <c r="N80" s="211">
        <f t="shared" si="112"/>
        <v>630</v>
      </c>
      <c r="O80" s="211">
        <f t="shared" si="112"/>
        <v>9955</v>
      </c>
      <c r="P80" s="211">
        <f t="shared" si="112"/>
        <v>9955</v>
      </c>
      <c r="Q80" s="211">
        <f t="shared" si="112"/>
        <v>0</v>
      </c>
      <c r="R80" s="211">
        <f>R81+R85+R86+R87+R88</f>
        <v>22068</v>
      </c>
      <c r="S80" s="211">
        <f>S81+S85+S86+S87+S88</f>
        <v>10528.5</v>
      </c>
      <c r="T80" s="211">
        <f>T81+T85</f>
        <v>0</v>
      </c>
      <c r="U80" s="211">
        <f t="shared" ref="U80:Y80" si="113">U81+U85+U89</f>
        <v>2000</v>
      </c>
      <c r="V80" s="229">
        <f t="shared" si="113"/>
        <v>2000</v>
      </c>
      <c r="W80" s="229">
        <f t="shared" si="113"/>
        <v>73</v>
      </c>
      <c r="X80" s="229">
        <f t="shared" si="113"/>
        <v>2012</v>
      </c>
      <c r="Y80" s="229">
        <f t="shared" si="113"/>
        <v>911</v>
      </c>
      <c r="Z80" s="229">
        <f>Z81+Z85+Z89+Z82</f>
        <v>2923</v>
      </c>
      <c r="AA80" s="229">
        <f t="shared" ref="AA80:AB80" si="114">AA81+AA85+AA89+AA82</f>
        <v>286.14949999999999</v>
      </c>
      <c r="AB80" s="229">
        <f t="shared" si="114"/>
        <v>3209.1495</v>
      </c>
    </row>
    <row r="81" spans="1:28" ht="31.5" customHeight="1" x14ac:dyDescent="0.2">
      <c r="A81" s="213" t="s">
        <v>76</v>
      </c>
      <c r="B81" s="206" t="s">
        <v>73</v>
      </c>
      <c r="C81" s="206" t="s">
        <v>233</v>
      </c>
      <c r="D81" s="206" t="s">
        <v>190</v>
      </c>
      <c r="E81" s="205" t="s">
        <v>728</v>
      </c>
      <c r="F81" s="206" t="s">
        <v>77</v>
      </c>
      <c r="G81" s="211"/>
      <c r="H81" s="211">
        <v>5466</v>
      </c>
      <c r="I81" s="211">
        <v>0</v>
      </c>
      <c r="J81" s="211">
        <f t="shared" si="111"/>
        <v>5466</v>
      </c>
      <c r="K81" s="211">
        <v>1033.95</v>
      </c>
      <c r="L81" s="211">
        <f>6420-500</f>
        <v>5920</v>
      </c>
      <c r="M81" s="211">
        <f>6420-500</f>
        <v>5920</v>
      </c>
      <c r="N81" s="211">
        <v>630</v>
      </c>
      <c r="O81" s="211">
        <f>M81+N81</f>
        <v>6550</v>
      </c>
      <c r="P81" s="211">
        <v>6550</v>
      </c>
      <c r="Q81" s="211">
        <v>0</v>
      </c>
      <c r="R81" s="211">
        <f>P81+Q81</f>
        <v>6550</v>
      </c>
      <c r="S81" s="211">
        <f>1742+374</f>
        <v>2116</v>
      </c>
      <c r="T81" s="211">
        <v>0</v>
      </c>
      <c r="U81" s="211">
        <v>1930</v>
      </c>
      <c r="V81" s="211">
        <v>1930</v>
      </c>
      <c r="W81" s="211">
        <v>73</v>
      </c>
      <c r="X81" s="211">
        <v>1942</v>
      </c>
      <c r="Y81" s="211">
        <f>661+50</f>
        <v>711</v>
      </c>
      <c r="Z81" s="211">
        <f t="shared" ref="Z81:Z85" si="115">X81+Y81</f>
        <v>2653</v>
      </c>
      <c r="AA81" s="211">
        <v>0</v>
      </c>
      <c r="AB81" s="211">
        <f t="shared" ref="AB81:AB85" si="116">Z81+AA81</f>
        <v>2653</v>
      </c>
    </row>
    <row r="82" spans="1:28" ht="31.5" customHeight="1" x14ac:dyDescent="0.2">
      <c r="A82" s="339" t="s">
        <v>1254</v>
      </c>
      <c r="B82" s="206" t="s">
        <v>73</v>
      </c>
      <c r="C82" s="206" t="s">
        <v>233</v>
      </c>
      <c r="D82" s="206" t="s">
        <v>190</v>
      </c>
      <c r="E82" s="205" t="s">
        <v>1257</v>
      </c>
      <c r="F82" s="206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1"/>
      <c r="R82" s="211">
        <f>R83+R84</f>
        <v>0</v>
      </c>
      <c r="S82" s="211">
        <f t="shared" ref="S82" si="117">S83+S84</f>
        <v>794.35</v>
      </c>
      <c r="T82" s="211">
        <f>T83+T84</f>
        <v>794.35</v>
      </c>
      <c r="U82" s="211">
        <f t="shared" ref="U82" si="118">U83+U84</f>
        <v>-147.97999999999999</v>
      </c>
      <c r="V82" s="211">
        <f>V83+V84</f>
        <v>583</v>
      </c>
      <c r="W82" s="211">
        <f t="shared" ref="W82:Y82" si="119">W83+W84</f>
        <v>0</v>
      </c>
      <c r="X82" s="211">
        <f t="shared" si="119"/>
        <v>0</v>
      </c>
      <c r="Y82" s="211">
        <f t="shared" si="119"/>
        <v>531.82000000000016</v>
      </c>
      <c r="Z82" s="211">
        <f>Z83+Z84</f>
        <v>0</v>
      </c>
      <c r="AA82" s="211">
        <f t="shared" ref="AA82" si="120">AA83+AA84</f>
        <v>286.14949999999999</v>
      </c>
      <c r="AB82" s="211">
        <f>AB83+AB84</f>
        <v>286.14949999999999</v>
      </c>
    </row>
    <row r="83" spans="1:28" ht="31.5" customHeight="1" x14ac:dyDescent="0.2">
      <c r="A83" s="213" t="s">
        <v>76</v>
      </c>
      <c r="B83" s="206" t="s">
        <v>73</v>
      </c>
      <c r="C83" s="206" t="s">
        <v>233</v>
      </c>
      <c r="D83" s="206" t="s">
        <v>190</v>
      </c>
      <c r="E83" s="205" t="s">
        <v>1257</v>
      </c>
      <c r="F83" s="206" t="s">
        <v>77</v>
      </c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1"/>
      <c r="R83" s="211"/>
      <c r="S83" s="211">
        <v>786.4</v>
      </c>
      <c r="T83" s="211">
        <f>R83+S83</f>
        <v>786.4</v>
      </c>
      <c r="U83" s="211">
        <v>-146.5</v>
      </c>
      <c r="V83" s="211">
        <v>577.1</v>
      </c>
      <c r="W83" s="211">
        <v>0</v>
      </c>
      <c r="X83" s="211">
        <v>0</v>
      </c>
      <c r="Y83" s="211">
        <v>526.50000000000011</v>
      </c>
      <c r="Z83" s="211">
        <v>0</v>
      </c>
      <c r="AA83" s="211">
        <v>283.28800000000001</v>
      </c>
      <c r="AB83" s="211">
        <f>Z83+AA83</f>
        <v>283.28800000000001</v>
      </c>
    </row>
    <row r="84" spans="1:28" ht="31.5" customHeight="1" x14ac:dyDescent="0.2">
      <c r="A84" s="213" t="s">
        <v>76</v>
      </c>
      <c r="B84" s="206" t="s">
        <v>73</v>
      </c>
      <c r="C84" s="206" t="s">
        <v>233</v>
      </c>
      <c r="D84" s="206" t="s">
        <v>190</v>
      </c>
      <c r="E84" s="205" t="s">
        <v>1257</v>
      </c>
      <c r="F84" s="206" t="s">
        <v>77</v>
      </c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1"/>
      <c r="R84" s="211"/>
      <c r="S84" s="211">
        <v>7.95</v>
      </c>
      <c r="T84" s="211">
        <f>R84+S84</f>
        <v>7.95</v>
      </c>
      <c r="U84" s="211">
        <v>-1.48</v>
      </c>
      <c r="V84" s="211">
        <v>5.9</v>
      </c>
      <c r="W84" s="211">
        <v>0</v>
      </c>
      <c r="X84" s="211">
        <v>0</v>
      </c>
      <c r="Y84" s="211">
        <v>5.32</v>
      </c>
      <c r="Z84" s="211">
        <v>0</v>
      </c>
      <c r="AA84" s="211">
        <v>2.8614999999999999</v>
      </c>
      <c r="AB84" s="211">
        <f>Z84+AA84</f>
        <v>2.8614999999999999</v>
      </c>
    </row>
    <row r="85" spans="1:28" ht="31.5" customHeight="1" x14ac:dyDescent="0.2">
      <c r="A85" s="213" t="s">
        <v>76</v>
      </c>
      <c r="B85" s="206" t="s">
        <v>73</v>
      </c>
      <c r="C85" s="206" t="s">
        <v>233</v>
      </c>
      <c r="D85" s="206" t="s">
        <v>190</v>
      </c>
      <c r="E85" s="205" t="s">
        <v>724</v>
      </c>
      <c r="F85" s="206" t="s">
        <v>77</v>
      </c>
      <c r="G85" s="211"/>
      <c r="H85" s="211">
        <v>5466</v>
      </c>
      <c r="I85" s="211">
        <v>0</v>
      </c>
      <c r="J85" s="211">
        <f t="shared" si="111"/>
        <v>5466</v>
      </c>
      <c r="K85" s="211">
        <v>1033.95</v>
      </c>
      <c r="L85" s="211">
        <f>6420-500</f>
        <v>5920</v>
      </c>
      <c r="M85" s="211">
        <f>6420-500</f>
        <v>5920</v>
      </c>
      <c r="N85" s="211">
        <v>630</v>
      </c>
      <c r="O85" s="211">
        <f>M85+N85</f>
        <v>6550</v>
      </c>
      <c r="P85" s="211">
        <v>6550</v>
      </c>
      <c r="Q85" s="211">
        <v>0</v>
      </c>
      <c r="R85" s="211">
        <f>P85+Q85</f>
        <v>6550</v>
      </c>
      <c r="S85" s="211">
        <f>1742+374</f>
        <v>2116</v>
      </c>
      <c r="T85" s="211">
        <v>0</v>
      </c>
      <c r="U85" s="211">
        <v>70</v>
      </c>
      <c r="V85" s="211">
        <v>70</v>
      </c>
      <c r="W85" s="211">
        <v>0</v>
      </c>
      <c r="X85" s="211">
        <v>70</v>
      </c>
      <c r="Y85" s="211">
        <v>200</v>
      </c>
      <c r="Z85" s="211">
        <f t="shared" si="115"/>
        <v>270</v>
      </c>
      <c r="AA85" s="211">
        <v>0</v>
      </c>
      <c r="AB85" s="211">
        <f t="shared" si="116"/>
        <v>270</v>
      </c>
    </row>
    <row r="86" spans="1:28" ht="15" customHeight="1" x14ac:dyDescent="0.2">
      <c r="A86" s="340" t="s">
        <v>235</v>
      </c>
      <c r="B86" s="204" t="s">
        <v>73</v>
      </c>
      <c r="C86" s="204" t="s">
        <v>233</v>
      </c>
      <c r="D86" s="204" t="s">
        <v>196</v>
      </c>
      <c r="E86" s="204"/>
      <c r="F86" s="204"/>
      <c r="G86" s="229" t="e">
        <f>#REF!+#REF!+#REF!+G111</f>
        <v>#REF!</v>
      </c>
      <c r="H86" s="229" t="e">
        <f>#REF!+H111</f>
        <v>#REF!</v>
      </c>
      <c r="I86" s="229" t="e">
        <f>#REF!+I111</f>
        <v>#REF!</v>
      </c>
      <c r="J86" s="229" t="e">
        <f>#REF!+J111</f>
        <v>#REF!</v>
      </c>
      <c r="K86" s="229" t="e">
        <f>#REF!+K111</f>
        <v>#REF!</v>
      </c>
      <c r="L86" s="229" t="e">
        <f>#REF!+L111</f>
        <v>#REF!</v>
      </c>
      <c r="M86" s="229" t="e">
        <f>#REF!+M111</f>
        <v>#REF!</v>
      </c>
      <c r="N86" s="229" t="e">
        <f>#REF!+N111</f>
        <v>#REF!</v>
      </c>
      <c r="O86" s="229" t="e">
        <f>#REF!+O111</f>
        <v>#REF!</v>
      </c>
      <c r="P86" s="229" t="e">
        <f>#REF!+P111</f>
        <v>#REF!</v>
      </c>
      <c r="Q86" s="229" t="e">
        <f>#REF!+Q111</f>
        <v>#REF!</v>
      </c>
      <c r="R86" s="229">
        <f>R87+R97</f>
        <v>6629</v>
      </c>
      <c r="S86" s="229">
        <f t="shared" ref="S86" si="121">S87+S97</f>
        <v>3330</v>
      </c>
      <c r="T86" s="229">
        <f>T87+T97</f>
        <v>11789</v>
      </c>
      <c r="U86" s="229">
        <f t="shared" ref="U86:V86" si="122">U87+U97</f>
        <v>-334</v>
      </c>
      <c r="V86" s="229">
        <f t="shared" si="122"/>
        <v>9949</v>
      </c>
      <c r="W86" s="229">
        <f t="shared" ref="W86:X86" si="123">W87+W97</f>
        <v>2396</v>
      </c>
      <c r="X86" s="229">
        <f t="shared" si="123"/>
        <v>13046</v>
      </c>
      <c r="Y86" s="229">
        <f t="shared" ref="Y86:Z86" si="124">Y87+Y97</f>
        <v>2676</v>
      </c>
      <c r="Z86" s="229">
        <f t="shared" si="124"/>
        <v>15722</v>
      </c>
      <c r="AA86" s="229">
        <f t="shared" ref="AA86:AB86" si="125">AA87+AA97</f>
        <v>-0.1</v>
      </c>
      <c r="AB86" s="229">
        <f t="shared" si="125"/>
        <v>15721.9</v>
      </c>
    </row>
    <row r="87" spans="1:28" ht="36" customHeight="1" x14ac:dyDescent="0.2">
      <c r="A87" s="317" t="s">
        <v>1104</v>
      </c>
      <c r="B87" s="204" t="s">
        <v>73</v>
      </c>
      <c r="C87" s="204" t="s">
        <v>233</v>
      </c>
      <c r="D87" s="204" t="s">
        <v>196</v>
      </c>
      <c r="E87" s="207" t="s">
        <v>987</v>
      </c>
      <c r="F87" s="204"/>
      <c r="G87" s="229"/>
      <c r="H87" s="229">
        <f t="shared" ref="H87:Q87" si="126">H88+H90</f>
        <v>716</v>
      </c>
      <c r="I87" s="229">
        <f t="shared" si="126"/>
        <v>606.62</v>
      </c>
      <c r="J87" s="229">
        <f t="shared" si="126"/>
        <v>1322.6200000000001</v>
      </c>
      <c r="K87" s="229">
        <f t="shared" si="126"/>
        <v>0</v>
      </c>
      <c r="L87" s="229">
        <f t="shared" si="126"/>
        <v>1323</v>
      </c>
      <c r="M87" s="229">
        <f t="shared" si="126"/>
        <v>1323</v>
      </c>
      <c r="N87" s="229">
        <f t="shared" si="126"/>
        <v>0</v>
      </c>
      <c r="O87" s="229">
        <f t="shared" si="126"/>
        <v>1323</v>
      </c>
      <c r="P87" s="229">
        <f t="shared" si="126"/>
        <v>1323</v>
      </c>
      <c r="Q87" s="229">
        <f t="shared" si="126"/>
        <v>0</v>
      </c>
      <c r="R87" s="229">
        <f>R88+R90+R89+R94+R95</f>
        <v>1323</v>
      </c>
      <c r="S87" s="229">
        <f t="shared" ref="S87" si="127">S88+S90+S89+S94+S95</f>
        <v>2596.5</v>
      </c>
      <c r="T87" s="229">
        <f>T88+T90+T89+T94+T95+T92+T93+T96</f>
        <v>10792</v>
      </c>
      <c r="U87" s="229">
        <f t="shared" ref="U87:V87" si="128">U88+U90+U89+U94+U95+U92+U93+U96</f>
        <v>-6676</v>
      </c>
      <c r="V87" s="229">
        <f t="shared" si="128"/>
        <v>9452</v>
      </c>
      <c r="W87" s="229">
        <f t="shared" ref="W87:X87" si="129">W88+W90+W89+W94+W95+W92+W93+W96</f>
        <v>-5188</v>
      </c>
      <c r="X87" s="229">
        <f t="shared" si="129"/>
        <v>4194</v>
      </c>
      <c r="Y87" s="229">
        <f t="shared" ref="Y87:Z87" si="130">Y88+Y90+Y89+Y94+Y95+Y92+Y93+Y96</f>
        <v>1131</v>
      </c>
      <c r="Z87" s="229">
        <f t="shared" si="130"/>
        <v>5325</v>
      </c>
      <c r="AA87" s="229">
        <f t="shared" ref="AA87:AB87" si="131">AA88+AA90+AA89+AA94+AA95+AA92+AA93+AA96</f>
        <v>0</v>
      </c>
      <c r="AB87" s="229">
        <f t="shared" si="131"/>
        <v>5325</v>
      </c>
    </row>
    <row r="88" spans="1:28" ht="19.5" customHeight="1" x14ac:dyDescent="0.2">
      <c r="A88" s="213" t="s">
        <v>886</v>
      </c>
      <c r="B88" s="206" t="s">
        <v>73</v>
      </c>
      <c r="C88" s="206" t="s">
        <v>233</v>
      </c>
      <c r="D88" s="206" t="s">
        <v>196</v>
      </c>
      <c r="E88" s="205" t="s">
        <v>987</v>
      </c>
      <c r="F88" s="206" t="s">
        <v>96</v>
      </c>
      <c r="G88" s="211"/>
      <c r="H88" s="211">
        <v>716</v>
      </c>
      <c r="I88" s="211">
        <f>299.92</f>
        <v>299.92</v>
      </c>
      <c r="J88" s="211">
        <f>H88+I88</f>
        <v>1015.9200000000001</v>
      </c>
      <c r="K88" s="211">
        <v>0</v>
      </c>
      <c r="L88" s="211">
        <v>1016</v>
      </c>
      <c r="M88" s="211">
        <v>1016</v>
      </c>
      <c r="N88" s="211">
        <v>0</v>
      </c>
      <c r="O88" s="211">
        <f>M88+N88</f>
        <v>1016</v>
      </c>
      <c r="P88" s="211">
        <v>1016</v>
      </c>
      <c r="Q88" s="211">
        <v>0</v>
      </c>
      <c r="R88" s="211">
        <f>P88+Q88</f>
        <v>1016</v>
      </c>
      <c r="S88" s="211">
        <v>370</v>
      </c>
      <c r="T88" s="211">
        <f t="shared" ref="T88" si="132">R88+S88</f>
        <v>1386</v>
      </c>
      <c r="U88" s="211">
        <v>80</v>
      </c>
      <c r="V88" s="211">
        <v>1386</v>
      </c>
      <c r="W88" s="211">
        <v>155</v>
      </c>
      <c r="X88" s="211">
        <v>1466</v>
      </c>
      <c r="Y88" s="211">
        <v>432</v>
      </c>
      <c r="Z88" s="211">
        <f t="shared" ref="Z88:Z90" si="133">X88+Y88</f>
        <v>1898</v>
      </c>
      <c r="AA88" s="211">
        <v>0</v>
      </c>
      <c r="AB88" s="211">
        <f t="shared" ref="AB88:AB90" si="134">Z88+AA88</f>
        <v>1898</v>
      </c>
    </row>
    <row r="89" spans="1:28" ht="19.5" hidden="1" customHeight="1" x14ac:dyDescent="0.2">
      <c r="A89" s="213" t="s">
        <v>97</v>
      </c>
      <c r="B89" s="206" t="s">
        <v>73</v>
      </c>
      <c r="C89" s="206" t="s">
        <v>233</v>
      </c>
      <c r="D89" s="206" t="s">
        <v>196</v>
      </c>
      <c r="E89" s="205" t="s">
        <v>987</v>
      </c>
      <c r="F89" s="206" t="s">
        <v>98</v>
      </c>
      <c r="G89" s="211"/>
      <c r="H89" s="211">
        <v>115</v>
      </c>
      <c r="I89" s="211">
        <v>-65</v>
      </c>
      <c r="J89" s="211">
        <f t="shared" ref="J89" si="135">H89+I89</f>
        <v>50</v>
      </c>
      <c r="K89" s="211">
        <v>-44.4</v>
      </c>
      <c r="L89" s="211">
        <v>50</v>
      </c>
      <c r="M89" s="211">
        <v>50</v>
      </c>
      <c r="N89" s="211">
        <v>0</v>
      </c>
      <c r="O89" s="211">
        <f t="shared" ref="O89" si="136">M89+N89</f>
        <v>50</v>
      </c>
      <c r="P89" s="211">
        <v>50</v>
      </c>
      <c r="Q89" s="211">
        <v>0</v>
      </c>
      <c r="R89" s="211">
        <v>0</v>
      </c>
      <c r="S89" s="211">
        <v>30</v>
      </c>
      <c r="T89" s="211">
        <v>0</v>
      </c>
      <c r="U89" s="211">
        <v>0</v>
      </c>
      <c r="V89" s="211">
        <f t="shared" ref="V89:V93" si="137">T89+U89</f>
        <v>0</v>
      </c>
      <c r="W89" s="211">
        <v>0</v>
      </c>
      <c r="X89" s="211">
        <v>0</v>
      </c>
      <c r="Y89" s="211">
        <v>0</v>
      </c>
      <c r="Z89" s="211">
        <f t="shared" si="133"/>
        <v>0</v>
      </c>
      <c r="AA89" s="211">
        <v>0</v>
      </c>
      <c r="AB89" s="211">
        <f t="shared" si="134"/>
        <v>0</v>
      </c>
    </row>
    <row r="90" spans="1:28" ht="38.25" customHeight="1" x14ac:dyDescent="0.2">
      <c r="A90" s="227" t="s">
        <v>877</v>
      </c>
      <c r="B90" s="206" t="s">
        <v>73</v>
      </c>
      <c r="C90" s="206" t="s">
        <v>233</v>
      </c>
      <c r="D90" s="206" t="s">
        <v>196</v>
      </c>
      <c r="E90" s="205" t="s">
        <v>987</v>
      </c>
      <c r="F90" s="206" t="s">
        <v>875</v>
      </c>
      <c r="G90" s="211"/>
      <c r="H90" s="211">
        <v>0</v>
      </c>
      <c r="I90" s="211">
        <f>166+140.7</f>
        <v>306.7</v>
      </c>
      <c r="J90" s="211">
        <f>H90+I90</f>
        <v>306.7</v>
      </c>
      <c r="K90" s="211">
        <v>0</v>
      </c>
      <c r="L90" s="211">
        <v>307</v>
      </c>
      <c r="M90" s="211">
        <v>307</v>
      </c>
      <c r="N90" s="211">
        <v>0</v>
      </c>
      <c r="O90" s="211">
        <f>M90+N90</f>
        <v>307</v>
      </c>
      <c r="P90" s="211">
        <v>307</v>
      </c>
      <c r="Q90" s="211">
        <v>0</v>
      </c>
      <c r="R90" s="211">
        <f>P90+Q90</f>
        <v>307</v>
      </c>
      <c r="S90" s="211">
        <v>112</v>
      </c>
      <c r="T90" s="211">
        <f t="shared" ref="T90" si="138">R90+S90</f>
        <v>419</v>
      </c>
      <c r="U90" s="211">
        <v>24</v>
      </c>
      <c r="V90" s="211">
        <v>419</v>
      </c>
      <c r="W90" s="211">
        <v>47</v>
      </c>
      <c r="X90" s="211">
        <v>443</v>
      </c>
      <c r="Y90" s="211">
        <v>130</v>
      </c>
      <c r="Z90" s="211">
        <f t="shared" si="133"/>
        <v>573</v>
      </c>
      <c r="AA90" s="211">
        <v>0</v>
      </c>
      <c r="AB90" s="211">
        <f t="shared" si="134"/>
        <v>573</v>
      </c>
    </row>
    <row r="91" spans="1:28" ht="38.25" hidden="1" customHeight="1" x14ac:dyDescent="0.2">
      <c r="A91" s="227"/>
      <c r="B91" s="206"/>
      <c r="C91" s="206"/>
      <c r="D91" s="206"/>
      <c r="E91" s="205"/>
      <c r="F91" s="206"/>
      <c r="G91" s="211"/>
      <c r="H91" s="211"/>
      <c r="I91" s="211"/>
      <c r="J91" s="211"/>
      <c r="K91" s="211"/>
      <c r="L91" s="211"/>
      <c r="M91" s="211"/>
      <c r="N91" s="211"/>
      <c r="O91" s="211"/>
      <c r="P91" s="211"/>
      <c r="Q91" s="211"/>
      <c r="R91" s="211"/>
      <c r="S91" s="211"/>
      <c r="T91" s="211"/>
      <c r="U91" s="211"/>
      <c r="V91" s="211"/>
      <c r="W91" s="211"/>
      <c r="X91" s="211"/>
      <c r="Y91" s="211"/>
      <c r="Z91" s="211"/>
      <c r="AA91" s="211"/>
      <c r="AB91" s="211"/>
    </row>
    <row r="92" spans="1:28" ht="17.25" hidden="1" customHeight="1" x14ac:dyDescent="0.2">
      <c r="A92" s="213" t="s">
        <v>886</v>
      </c>
      <c r="B92" s="206" t="s">
        <v>73</v>
      </c>
      <c r="C92" s="206" t="s">
        <v>233</v>
      </c>
      <c r="D92" s="206" t="s">
        <v>196</v>
      </c>
      <c r="E92" s="205" t="s">
        <v>1081</v>
      </c>
      <c r="F92" s="206" t="s">
        <v>96</v>
      </c>
      <c r="G92" s="211"/>
      <c r="H92" s="211">
        <v>0</v>
      </c>
      <c r="I92" s="211">
        <f>3475.42-465.92</f>
        <v>3009.5</v>
      </c>
      <c r="J92" s="211">
        <f>H92+I92</f>
        <v>3009.5</v>
      </c>
      <c r="K92" s="211">
        <v>75.38</v>
      </c>
      <c r="L92" s="211">
        <v>3606</v>
      </c>
      <c r="M92" s="211">
        <v>3606</v>
      </c>
      <c r="N92" s="211">
        <v>0</v>
      </c>
      <c r="O92" s="211">
        <f>M92+N92</f>
        <v>3606</v>
      </c>
      <c r="P92" s="211">
        <v>3606</v>
      </c>
      <c r="Q92" s="211">
        <v>0</v>
      </c>
      <c r="R92" s="211">
        <v>0</v>
      </c>
      <c r="S92" s="211">
        <v>0</v>
      </c>
      <c r="T92" s="211">
        <v>1200</v>
      </c>
      <c r="U92" s="211">
        <v>-1200</v>
      </c>
      <c r="V92" s="211">
        <f t="shared" si="137"/>
        <v>0</v>
      </c>
      <c r="W92" s="211">
        <v>0</v>
      </c>
      <c r="X92" s="211">
        <v>0</v>
      </c>
      <c r="Y92" s="211">
        <v>0</v>
      </c>
      <c r="Z92" s="211">
        <f t="shared" ref="Z92:Z96" si="139">X92+Y92</f>
        <v>0</v>
      </c>
      <c r="AA92" s="211">
        <v>0</v>
      </c>
      <c r="AB92" s="211">
        <f t="shared" ref="AB92:AB96" si="140">Z92+AA92</f>
        <v>0</v>
      </c>
    </row>
    <row r="93" spans="1:28" ht="31.5" hidden="1" customHeight="1" x14ac:dyDescent="0.2">
      <c r="A93" s="227" t="s">
        <v>877</v>
      </c>
      <c r="B93" s="206" t="s">
        <v>73</v>
      </c>
      <c r="C93" s="206" t="s">
        <v>233</v>
      </c>
      <c r="D93" s="206" t="s">
        <v>196</v>
      </c>
      <c r="E93" s="205" t="s">
        <v>1081</v>
      </c>
      <c r="F93" s="206" t="s">
        <v>875</v>
      </c>
      <c r="G93" s="211"/>
      <c r="H93" s="211">
        <v>0</v>
      </c>
      <c r="I93" s="211">
        <f>1049.58-140.7</f>
        <v>908.87999999999988</v>
      </c>
      <c r="J93" s="211">
        <f>H93+I93</f>
        <v>908.87999999999988</v>
      </c>
      <c r="K93" s="211">
        <v>22.754000000000001</v>
      </c>
      <c r="L93" s="211">
        <v>1090</v>
      </c>
      <c r="M93" s="211">
        <v>1090</v>
      </c>
      <c r="N93" s="211">
        <v>0</v>
      </c>
      <c r="O93" s="211">
        <f t="shared" ref="O93" si="141">M93+N93</f>
        <v>1090</v>
      </c>
      <c r="P93" s="211">
        <v>1090</v>
      </c>
      <c r="Q93" s="211">
        <v>0</v>
      </c>
      <c r="R93" s="211">
        <v>0</v>
      </c>
      <c r="S93" s="211">
        <v>0</v>
      </c>
      <c r="T93" s="211">
        <v>140</v>
      </c>
      <c r="U93" s="211">
        <v>-140</v>
      </c>
      <c r="V93" s="211">
        <f t="shared" si="137"/>
        <v>0</v>
      </c>
      <c r="W93" s="211">
        <v>0</v>
      </c>
      <c r="X93" s="211">
        <v>0</v>
      </c>
      <c r="Y93" s="211">
        <v>0</v>
      </c>
      <c r="Z93" s="211">
        <f t="shared" si="139"/>
        <v>0</v>
      </c>
      <c r="AA93" s="211">
        <v>0</v>
      </c>
      <c r="AB93" s="211">
        <f t="shared" si="140"/>
        <v>0</v>
      </c>
    </row>
    <row r="94" spans="1:28" ht="18.75" customHeight="1" x14ac:dyDescent="0.2">
      <c r="A94" s="213" t="s">
        <v>886</v>
      </c>
      <c r="B94" s="206" t="s">
        <v>73</v>
      </c>
      <c r="C94" s="206" t="s">
        <v>233</v>
      </c>
      <c r="D94" s="206" t="s">
        <v>196</v>
      </c>
      <c r="E94" s="205" t="s">
        <v>824</v>
      </c>
      <c r="F94" s="206" t="s">
        <v>96</v>
      </c>
      <c r="G94" s="211"/>
      <c r="H94" s="211">
        <v>716</v>
      </c>
      <c r="I94" s="211">
        <f>299.92</f>
        <v>299.92</v>
      </c>
      <c r="J94" s="211">
        <f>H94+I94</f>
        <v>1015.9200000000001</v>
      </c>
      <c r="K94" s="211">
        <v>0</v>
      </c>
      <c r="L94" s="211">
        <v>1016</v>
      </c>
      <c r="M94" s="211">
        <v>1016</v>
      </c>
      <c r="N94" s="211">
        <v>0</v>
      </c>
      <c r="O94" s="211">
        <f>M94+N94</f>
        <v>1016</v>
      </c>
      <c r="P94" s="211">
        <v>1016</v>
      </c>
      <c r="Q94" s="211">
        <v>0</v>
      </c>
      <c r="R94" s="211">
        <v>0</v>
      </c>
      <c r="S94" s="211">
        <v>1601</v>
      </c>
      <c r="T94" s="211">
        <v>4742</v>
      </c>
      <c r="U94" s="211">
        <v>-3070</v>
      </c>
      <c r="V94" s="211">
        <v>4742</v>
      </c>
      <c r="W94" s="211">
        <v>-3032</v>
      </c>
      <c r="X94" s="211">
        <v>1732</v>
      </c>
      <c r="Y94" s="211">
        <v>437</v>
      </c>
      <c r="Z94" s="211">
        <f t="shared" si="139"/>
        <v>2169</v>
      </c>
      <c r="AA94" s="211">
        <v>0</v>
      </c>
      <c r="AB94" s="211">
        <f t="shared" si="140"/>
        <v>2169</v>
      </c>
    </row>
    <row r="95" spans="1:28" ht="30.75" customHeight="1" x14ac:dyDescent="0.2">
      <c r="A95" s="227" t="s">
        <v>877</v>
      </c>
      <c r="B95" s="206" t="s">
        <v>73</v>
      </c>
      <c r="C95" s="206" t="s">
        <v>233</v>
      </c>
      <c r="D95" s="206" t="s">
        <v>196</v>
      </c>
      <c r="E95" s="205" t="s">
        <v>824</v>
      </c>
      <c r="F95" s="206" t="s">
        <v>875</v>
      </c>
      <c r="G95" s="211"/>
      <c r="H95" s="211">
        <v>0</v>
      </c>
      <c r="I95" s="211">
        <f>166+140.7</f>
        <v>306.7</v>
      </c>
      <c r="J95" s="211">
        <f>H95+I95</f>
        <v>306.7</v>
      </c>
      <c r="K95" s="211">
        <v>0</v>
      </c>
      <c r="L95" s="211">
        <v>307</v>
      </c>
      <c r="M95" s="211">
        <v>307</v>
      </c>
      <c r="N95" s="211">
        <v>0</v>
      </c>
      <c r="O95" s="211">
        <f>M95+N95</f>
        <v>307</v>
      </c>
      <c r="P95" s="211">
        <v>307</v>
      </c>
      <c r="Q95" s="211">
        <v>0</v>
      </c>
      <c r="R95" s="211">
        <v>0</v>
      </c>
      <c r="S95" s="211">
        <v>483.5</v>
      </c>
      <c r="T95" s="211">
        <v>1655</v>
      </c>
      <c r="U95" s="211">
        <v>-1150</v>
      </c>
      <c r="V95" s="211">
        <v>1655</v>
      </c>
      <c r="W95" s="211">
        <v>-1138</v>
      </c>
      <c r="X95" s="211">
        <v>523</v>
      </c>
      <c r="Y95" s="211">
        <v>132</v>
      </c>
      <c r="Z95" s="211">
        <f t="shared" si="139"/>
        <v>655</v>
      </c>
      <c r="AA95" s="211">
        <v>0</v>
      </c>
      <c r="AB95" s="211">
        <f t="shared" si="140"/>
        <v>655</v>
      </c>
    </row>
    <row r="96" spans="1:28" ht="19.5" customHeight="1" x14ac:dyDescent="0.2">
      <c r="A96" s="213" t="s">
        <v>97</v>
      </c>
      <c r="B96" s="206" t="s">
        <v>73</v>
      </c>
      <c r="C96" s="206" t="s">
        <v>233</v>
      </c>
      <c r="D96" s="206" t="s">
        <v>196</v>
      </c>
      <c r="E96" s="205" t="s">
        <v>824</v>
      </c>
      <c r="F96" s="206" t="s">
        <v>98</v>
      </c>
      <c r="G96" s="211"/>
      <c r="H96" s="211">
        <v>115</v>
      </c>
      <c r="I96" s="211">
        <v>-65</v>
      </c>
      <c r="J96" s="211">
        <f t="shared" ref="J96" si="142">H96+I96</f>
        <v>50</v>
      </c>
      <c r="K96" s="211">
        <v>-44.4</v>
      </c>
      <c r="L96" s="211">
        <v>50</v>
      </c>
      <c r="M96" s="211">
        <v>50</v>
      </c>
      <c r="N96" s="211">
        <v>0</v>
      </c>
      <c r="O96" s="211">
        <f t="shared" ref="O96" si="143">M96+N96</f>
        <v>50</v>
      </c>
      <c r="P96" s="211">
        <v>50</v>
      </c>
      <c r="Q96" s="211">
        <v>0</v>
      </c>
      <c r="R96" s="211">
        <v>1250</v>
      </c>
      <c r="S96" s="211">
        <v>0</v>
      </c>
      <c r="T96" s="211">
        <f t="shared" ref="T96" si="144">R96+S96</f>
        <v>1250</v>
      </c>
      <c r="U96" s="211">
        <v>-1220</v>
      </c>
      <c r="V96" s="211">
        <v>1250</v>
      </c>
      <c r="W96" s="211">
        <v>-1220</v>
      </c>
      <c r="X96" s="211">
        <v>30</v>
      </c>
      <c r="Y96" s="211">
        <v>0</v>
      </c>
      <c r="Z96" s="211">
        <f t="shared" si="139"/>
        <v>30</v>
      </c>
      <c r="AA96" s="211">
        <v>0</v>
      </c>
      <c r="AB96" s="211">
        <f t="shared" si="140"/>
        <v>30</v>
      </c>
    </row>
    <row r="97" spans="1:28" s="323" customFormat="1" ht="27.75" customHeight="1" x14ac:dyDescent="0.2">
      <c r="A97" s="340" t="s">
        <v>1084</v>
      </c>
      <c r="B97" s="204" t="s">
        <v>73</v>
      </c>
      <c r="C97" s="204" t="s">
        <v>233</v>
      </c>
      <c r="D97" s="204" t="s">
        <v>196</v>
      </c>
      <c r="E97" s="207" t="s">
        <v>824</v>
      </c>
      <c r="F97" s="204"/>
      <c r="G97" s="229"/>
      <c r="H97" s="229">
        <f>H98+H99+H100+H105+H106+H107+H108+H109</f>
        <v>5125</v>
      </c>
      <c r="I97" s="229">
        <f>I98+I99+I100+I105+I106+I107+I108+I109</f>
        <v>-606.62000000000012</v>
      </c>
      <c r="J97" s="229">
        <f>J98+J99+J100+J105+J106+J107+J108+J109</f>
        <v>4518.38</v>
      </c>
      <c r="K97" s="229">
        <f>K98+K99+K100+K105+K106+K107+K108+K109+K110</f>
        <v>98.134</v>
      </c>
      <c r="L97" s="229">
        <f>L99+L100+L105+L106+L107+L108+L109</f>
        <v>5306</v>
      </c>
      <c r="M97" s="229">
        <f>M98+M99+M100+M105+M106+M107+M108+M109+M110</f>
        <v>5306</v>
      </c>
      <c r="N97" s="229">
        <f>N98+N99+N100+N105+N106+N107+N108+N109+N110</f>
        <v>0</v>
      </c>
      <c r="O97" s="229">
        <f>O98+O99+O100+O105+O106+O107+O108+O109+O110</f>
        <v>5306</v>
      </c>
      <c r="P97" s="229">
        <f>P98+P99+P100+P105+P106+P107+P108+P109+P110</f>
        <v>5306</v>
      </c>
      <c r="Q97" s="229">
        <f>Q98+Q99+Q100+Q105+Q106+Q107+Q108+Q109+Q110</f>
        <v>0</v>
      </c>
      <c r="R97" s="229">
        <f>R98+R99+R100+R105+R106+R107+R108+R109+R110+R101+R102</f>
        <v>5306</v>
      </c>
      <c r="S97" s="229">
        <f>S98+S99+S100+S105+S106+S107+S108+S109+S110+S101+S102</f>
        <v>733.5</v>
      </c>
      <c r="T97" s="229">
        <f t="shared" ref="T97:W97" si="145">T98+T99+T100+T105+T106+T107+T108+T109+T110+T101+T102+T111</f>
        <v>997</v>
      </c>
      <c r="U97" s="229">
        <f t="shared" si="145"/>
        <v>6342</v>
      </c>
      <c r="V97" s="229">
        <f t="shared" si="145"/>
        <v>497</v>
      </c>
      <c r="W97" s="229">
        <f t="shared" si="145"/>
        <v>7584</v>
      </c>
      <c r="X97" s="229">
        <f>X98+X99+X100+X105+X106+X107+X108+X109+X110+X101+X102+X111+X103+X104</f>
        <v>8852</v>
      </c>
      <c r="Y97" s="229">
        <f t="shared" ref="Y97:Z97" si="146">Y98+Y99+Y100+Y105+Y106+Y107+Y108+Y109+Y110+Y101+Y102+Y111+Y103+Y104</f>
        <v>1545</v>
      </c>
      <c r="Z97" s="229">
        <f t="shared" si="146"/>
        <v>10397</v>
      </c>
      <c r="AA97" s="229">
        <f t="shared" ref="AA97:AB97" si="147">AA98+AA99+AA100+AA105+AA106+AA107+AA108+AA109+AA110+AA101+AA102+AA111+AA103+AA104</f>
        <v>-0.1</v>
      </c>
      <c r="AB97" s="229">
        <f t="shared" si="147"/>
        <v>10396.9</v>
      </c>
    </row>
    <row r="98" spans="1:28" ht="18.75" hidden="1" customHeight="1" x14ac:dyDescent="0.2">
      <c r="A98" s="213" t="s">
        <v>886</v>
      </c>
      <c r="B98" s="206" t="s">
        <v>73</v>
      </c>
      <c r="C98" s="206" t="s">
        <v>233</v>
      </c>
      <c r="D98" s="206" t="s">
        <v>196</v>
      </c>
      <c r="E98" s="205" t="s">
        <v>824</v>
      </c>
      <c r="F98" s="206" t="s">
        <v>96</v>
      </c>
      <c r="G98" s="211"/>
      <c r="H98" s="211">
        <v>4525</v>
      </c>
      <c r="I98" s="211">
        <v>-4525</v>
      </c>
      <c r="J98" s="211">
        <f t="shared" ref="J98:J109" si="148">H98+I98</f>
        <v>0</v>
      </c>
      <c r="K98" s="211">
        <v>0</v>
      </c>
      <c r="L98" s="211">
        <f>I98+J98</f>
        <v>-4525</v>
      </c>
      <c r="M98" s="211">
        <f>J98+K98</f>
        <v>0</v>
      </c>
      <c r="N98" s="211">
        <v>0</v>
      </c>
      <c r="O98" s="211">
        <f>M98+N98</f>
        <v>0</v>
      </c>
      <c r="P98" s="211">
        <f t="shared" ref="P98" si="149">M98+N98</f>
        <v>0</v>
      </c>
      <c r="Q98" s="211">
        <v>0</v>
      </c>
      <c r="R98" s="211">
        <f>P98+Q98</f>
        <v>0</v>
      </c>
      <c r="S98" s="211">
        <f t="shared" ref="S98:T98" si="150">Q98+R98</f>
        <v>0</v>
      </c>
      <c r="T98" s="211">
        <f t="shared" si="150"/>
        <v>0</v>
      </c>
      <c r="U98" s="211">
        <f t="shared" ref="U98" si="151">S98+T98</f>
        <v>0</v>
      </c>
      <c r="V98" s="211">
        <f t="shared" ref="V98:V110" si="152">T98+U98</f>
        <v>0</v>
      </c>
      <c r="W98" s="211">
        <f t="shared" ref="W98" si="153">U98+V98</f>
        <v>0</v>
      </c>
      <c r="X98" s="211">
        <f t="shared" ref="X98:X110" si="154">V98+W98</f>
        <v>0</v>
      </c>
      <c r="Y98" s="211">
        <f t="shared" ref="Y98" si="155">W98+X98</f>
        <v>0</v>
      </c>
      <c r="Z98" s="211">
        <f t="shared" ref="Z98:Z110" si="156">X98+Y98</f>
        <v>0</v>
      </c>
      <c r="AA98" s="211">
        <f t="shared" ref="AA98" si="157">Y98+Z98</f>
        <v>0</v>
      </c>
      <c r="AB98" s="211">
        <f t="shared" ref="AB98:AB110" si="158">Z98+AA98</f>
        <v>0</v>
      </c>
    </row>
    <row r="99" spans="1:28" ht="18.75" customHeight="1" x14ac:dyDescent="0.2">
      <c r="A99" s="281" t="s">
        <v>876</v>
      </c>
      <c r="B99" s="206" t="s">
        <v>73</v>
      </c>
      <c r="C99" s="206" t="s">
        <v>233</v>
      </c>
      <c r="D99" s="206" t="s">
        <v>196</v>
      </c>
      <c r="E99" s="205" t="s">
        <v>824</v>
      </c>
      <c r="F99" s="206" t="s">
        <v>811</v>
      </c>
      <c r="G99" s="211"/>
      <c r="H99" s="211">
        <v>0</v>
      </c>
      <c r="I99" s="211">
        <f>3475.42-465.92</f>
        <v>3009.5</v>
      </c>
      <c r="J99" s="211">
        <f t="shared" ref="J99:J104" si="159">H99+I99</f>
        <v>3009.5</v>
      </c>
      <c r="K99" s="211">
        <v>75.38</v>
      </c>
      <c r="L99" s="211">
        <v>3606</v>
      </c>
      <c r="M99" s="211">
        <v>3606</v>
      </c>
      <c r="N99" s="211">
        <v>0</v>
      </c>
      <c r="O99" s="211">
        <f>M99+N99</f>
        <v>3606</v>
      </c>
      <c r="P99" s="211">
        <v>3606</v>
      </c>
      <c r="Q99" s="211">
        <v>0</v>
      </c>
      <c r="R99" s="211">
        <f t="shared" ref="R99:R109" si="160">P99+Q99</f>
        <v>3606</v>
      </c>
      <c r="S99" s="211">
        <f>2336-1200-1601+1</f>
        <v>-464</v>
      </c>
      <c r="T99" s="211">
        <v>0</v>
      </c>
      <c r="U99" s="211">
        <v>4026</v>
      </c>
      <c r="V99" s="211">
        <v>0</v>
      </c>
      <c r="W99" s="211">
        <v>4638</v>
      </c>
      <c r="X99" s="211">
        <v>5196</v>
      </c>
      <c r="Y99" s="211">
        <v>-718</v>
      </c>
      <c r="Z99" s="211">
        <f t="shared" si="156"/>
        <v>4478</v>
      </c>
      <c r="AA99" s="211">
        <v>0</v>
      </c>
      <c r="AB99" s="211">
        <f t="shared" si="158"/>
        <v>4478</v>
      </c>
    </row>
    <row r="100" spans="1:28" ht="37.5" customHeight="1" x14ac:dyDescent="0.2">
      <c r="A100" s="227" t="s">
        <v>879</v>
      </c>
      <c r="B100" s="206" t="s">
        <v>73</v>
      </c>
      <c r="C100" s="206" t="s">
        <v>233</v>
      </c>
      <c r="D100" s="206" t="s">
        <v>196</v>
      </c>
      <c r="E100" s="205" t="s">
        <v>824</v>
      </c>
      <c r="F100" s="206" t="s">
        <v>878</v>
      </c>
      <c r="G100" s="211"/>
      <c r="H100" s="211">
        <v>0</v>
      </c>
      <c r="I100" s="211">
        <f>1049.58-140.7</f>
        <v>908.87999999999988</v>
      </c>
      <c r="J100" s="211">
        <f t="shared" si="159"/>
        <v>908.87999999999988</v>
      </c>
      <c r="K100" s="211">
        <v>22.754000000000001</v>
      </c>
      <c r="L100" s="211">
        <v>1090</v>
      </c>
      <c r="M100" s="211">
        <v>1090</v>
      </c>
      <c r="N100" s="211">
        <v>0</v>
      </c>
      <c r="O100" s="211">
        <f t="shared" ref="O100:O109" si="161">M100+N100</f>
        <v>1090</v>
      </c>
      <c r="P100" s="211">
        <v>1090</v>
      </c>
      <c r="Q100" s="211">
        <v>0</v>
      </c>
      <c r="R100" s="211">
        <f t="shared" si="160"/>
        <v>1090</v>
      </c>
      <c r="S100" s="211">
        <f>705-140-483.5</f>
        <v>81.5</v>
      </c>
      <c r="T100" s="211">
        <v>0</v>
      </c>
      <c r="U100" s="211">
        <v>1198</v>
      </c>
      <c r="V100" s="211">
        <v>0</v>
      </c>
      <c r="W100" s="211">
        <v>1403</v>
      </c>
      <c r="X100" s="211">
        <v>1569</v>
      </c>
      <c r="Y100" s="211">
        <v>-110</v>
      </c>
      <c r="Z100" s="211">
        <f t="shared" si="156"/>
        <v>1459</v>
      </c>
      <c r="AA100" s="211">
        <v>0</v>
      </c>
      <c r="AB100" s="211">
        <f t="shared" si="158"/>
        <v>1459</v>
      </c>
    </row>
    <row r="101" spans="1:28" ht="16.5" hidden="1" customHeight="1" x14ac:dyDescent="0.2">
      <c r="A101" s="281" t="s">
        <v>876</v>
      </c>
      <c r="B101" s="206" t="s">
        <v>73</v>
      </c>
      <c r="C101" s="206" t="s">
        <v>233</v>
      </c>
      <c r="D101" s="206" t="s">
        <v>196</v>
      </c>
      <c r="E101" s="205" t="s">
        <v>1081</v>
      </c>
      <c r="F101" s="206" t="s">
        <v>811</v>
      </c>
      <c r="G101" s="211"/>
      <c r="H101" s="211">
        <v>0</v>
      </c>
      <c r="I101" s="211">
        <f>3475.42-465.92</f>
        <v>3009.5</v>
      </c>
      <c r="J101" s="211">
        <f t="shared" si="159"/>
        <v>3009.5</v>
      </c>
      <c r="K101" s="211">
        <v>75.38</v>
      </c>
      <c r="L101" s="211">
        <v>3606</v>
      </c>
      <c r="M101" s="211">
        <v>3606</v>
      </c>
      <c r="N101" s="211">
        <v>0</v>
      </c>
      <c r="O101" s="211">
        <f>M101+N101</f>
        <v>3606</v>
      </c>
      <c r="P101" s="211">
        <v>3606</v>
      </c>
      <c r="Q101" s="211">
        <v>0</v>
      </c>
      <c r="R101" s="211">
        <v>0</v>
      </c>
      <c r="S101" s="211">
        <f>1200</f>
        <v>1200</v>
      </c>
      <c r="T101" s="211">
        <v>0</v>
      </c>
      <c r="U101" s="211">
        <v>1200</v>
      </c>
      <c r="V101" s="211">
        <v>0</v>
      </c>
      <c r="W101" s="211">
        <v>1200</v>
      </c>
      <c r="X101" s="211">
        <v>1200</v>
      </c>
      <c r="Y101" s="211">
        <v>-1200</v>
      </c>
      <c r="Z101" s="211">
        <f t="shared" si="156"/>
        <v>0</v>
      </c>
      <c r="AA101" s="211">
        <v>0</v>
      </c>
      <c r="AB101" s="211">
        <f t="shared" si="158"/>
        <v>0</v>
      </c>
    </row>
    <row r="102" spans="1:28" ht="37.5" hidden="1" customHeight="1" x14ac:dyDescent="0.2">
      <c r="A102" s="227" t="s">
        <v>879</v>
      </c>
      <c r="B102" s="206" t="s">
        <v>73</v>
      </c>
      <c r="C102" s="206" t="s">
        <v>233</v>
      </c>
      <c r="D102" s="206" t="s">
        <v>196</v>
      </c>
      <c r="E102" s="205" t="s">
        <v>1081</v>
      </c>
      <c r="F102" s="206" t="s">
        <v>878</v>
      </c>
      <c r="G102" s="211"/>
      <c r="H102" s="211">
        <v>0</v>
      </c>
      <c r="I102" s="211">
        <f>1049.58-140.7</f>
        <v>908.87999999999988</v>
      </c>
      <c r="J102" s="211">
        <f t="shared" si="159"/>
        <v>908.87999999999988</v>
      </c>
      <c r="K102" s="211">
        <v>22.754000000000001</v>
      </c>
      <c r="L102" s="211">
        <v>1090</v>
      </c>
      <c r="M102" s="211">
        <v>1090</v>
      </c>
      <c r="N102" s="211">
        <v>0</v>
      </c>
      <c r="O102" s="211">
        <f t="shared" ref="O102" si="162">M102+N102</f>
        <v>1090</v>
      </c>
      <c r="P102" s="211">
        <v>1090</v>
      </c>
      <c r="Q102" s="211">
        <v>0</v>
      </c>
      <c r="R102" s="211">
        <v>0</v>
      </c>
      <c r="S102" s="211">
        <f>140</f>
        <v>140</v>
      </c>
      <c r="T102" s="211">
        <v>0</v>
      </c>
      <c r="U102" s="211">
        <v>360</v>
      </c>
      <c r="V102" s="211">
        <v>0</v>
      </c>
      <c r="W102" s="211">
        <v>360</v>
      </c>
      <c r="X102" s="211">
        <v>360</v>
      </c>
      <c r="Y102" s="211">
        <v>-360</v>
      </c>
      <c r="Z102" s="211">
        <f t="shared" si="156"/>
        <v>0</v>
      </c>
      <c r="AA102" s="211">
        <v>0</v>
      </c>
      <c r="AB102" s="211">
        <f t="shared" si="158"/>
        <v>0</v>
      </c>
    </row>
    <row r="103" spans="1:28" ht="18.75" customHeight="1" x14ac:dyDescent="0.2">
      <c r="A103" s="281" t="s">
        <v>876</v>
      </c>
      <c r="B103" s="206" t="s">
        <v>73</v>
      </c>
      <c r="C103" s="206" t="s">
        <v>233</v>
      </c>
      <c r="D103" s="206" t="s">
        <v>196</v>
      </c>
      <c r="E103" s="205" t="s">
        <v>1150</v>
      </c>
      <c r="F103" s="206" t="s">
        <v>811</v>
      </c>
      <c r="G103" s="211"/>
      <c r="H103" s="211">
        <v>0</v>
      </c>
      <c r="I103" s="211">
        <f>3475.42-465.92</f>
        <v>3009.5</v>
      </c>
      <c r="J103" s="211">
        <f t="shared" si="159"/>
        <v>3009.5</v>
      </c>
      <c r="K103" s="211">
        <v>75.38</v>
      </c>
      <c r="L103" s="211">
        <v>3606</v>
      </c>
      <c r="M103" s="211">
        <v>3606</v>
      </c>
      <c r="N103" s="211">
        <v>0</v>
      </c>
      <c r="O103" s="211">
        <f>M103+N103</f>
        <v>3606</v>
      </c>
      <c r="P103" s="211">
        <v>3606</v>
      </c>
      <c r="Q103" s="211">
        <v>0</v>
      </c>
      <c r="R103" s="211">
        <v>0</v>
      </c>
      <c r="S103" s="211">
        <f>1200</f>
        <v>1200</v>
      </c>
      <c r="T103" s="211">
        <v>0</v>
      </c>
      <c r="U103" s="211">
        <v>1200</v>
      </c>
      <c r="V103" s="211">
        <v>0</v>
      </c>
      <c r="W103" s="211">
        <v>1200</v>
      </c>
      <c r="X103" s="211">
        <v>0</v>
      </c>
      <c r="Y103" s="211">
        <v>3000</v>
      </c>
      <c r="Z103" s="211">
        <f t="shared" ref="Z103:Z104" si="163">X103+Y103</f>
        <v>3000</v>
      </c>
      <c r="AA103" s="211">
        <v>0</v>
      </c>
      <c r="AB103" s="211">
        <f t="shared" si="158"/>
        <v>3000</v>
      </c>
    </row>
    <row r="104" spans="1:28" ht="34.5" customHeight="1" x14ac:dyDescent="0.2">
      <c r="A104" s="227" t="s">
        <v>879</v>
      </c>
      <c r="B104" s="206" t="s">
        <v>73</v>
      </c>
      <c r="C104" s="206" t="s">
        <v>233</v>
      </c>
      <c r="D104" s="206" t="s">
        <v>196</v>
      </c>
      <c r="E104" s="205" t="s">
        <v>1150</v>
      </c>
      <c r="F104" s="206" t="s">
        <v>878</v>
      </c>
      <c r="G104" s="211"/>
      <c r="H104" s="211">
        <v>0</v>
      </c>
      <c r="I104" s="211">
        <f>1049.58-140.7</f>
        <v>908.87999999999988</v>
      </c>
      <c r="J104" s="211">
        <f t="shared" si="159"/>
        <v>908.87999999999988</v>
      </c>
      <c r="K104" s="211">
        <v>22.754000000000001</v>
      </c>
      <c r="L104" s="211">
        <v>1090</v>
      </c>
      <c r="M104" s="211">
        <v>1090</v>
      </c>
      <c r="N104" s="211">
        <v>0</v>
      </c>
      <c r="O104" s="211">
        <f t="shared" ref="O104" si="164">M104+N104</f>
        <v>1090</v>
      </c>
      <c r="P104" s="211">
        <v>1090</v>
      </c>
      <c r="Q104" s="211">
        <v>0</v>
      </c>
      <c r="R104" s="211">
        <v>0</v>
      </c>
      <c r="S104" s="211">
        <f>140</f>
        <v>140</v>
      </c>
      <c r="T104" s="211">
        <v>0</v>
      </c>
      <c r="U104" s="211">
        <v>360</v>
      </c>
      <c r="V104" s="211">
        <v>0</v>
      </c>
      <c r="W104" s="211">
        <v>360</v>
      </c>
      <c r="X104" s="211">
        <v>0</v>
      </c>
      <c r="Y104" s="211">
        <v>800</v>
      </c>
      <c r="Z104" s="211">
        <f t="shared" si="163"/>
        <v>800</v>
      </c>
      <c r="AA104" s="211">
        <v>0</v>
      </c>
      <c r="AB104" s="211">
        <f t="shared" si="158"/>
        <v>800</v>
      </c>
    </row>
    <row r="105" spans="1:28" ht="15.75" customHeight="1" x14ac:dyDescent="0.2">
      <c r="A105" s="213" t="s">
        <v>931</v>
      </c>
      <c r="B105" s="206" t="s">
        <v>73</v>
      </c>
      <c r="C105" s="206" t="s">
        <v>233</v>
      </c>
      <c r="D105" s="206" t="s">
        <v>196</v>
      </c>
      <c r="E105" s="205" t="s">
        <v>824</v>
      </c>
      <c r="F105" s="206" t="s">
        <v>898</v>
      </c>
      <c r="G105" s="211"/>
      <c r="H105" s="211">
        <v>115</v>
      </c>
      <c r="I105" s="211">
        <v>-65</v>
      </c>
      <c r="J105" s="211">
        <f t="shared" si="148"/>
        <v>50</v>
      </c>
      <c r="K105" s="211">
        <v>-44.4</v>
      </c>
      <c r="L105" s="211">
        <v>50</v>
      </c>
      <c r="M105" s="211">
        <v>50</v>
      </c>
      <c r="N105" s="211">
        <v>0</v>
      </c>
      <c r="O105" s="211">
        <f t="shared" si="161"/>
        <v>50</v>
      </c>
      <c r="P105" s="211">
        <v>50</v>
      </c>
      <c r="Q105" s="211">
        <v>0</v>
      </c>
      <c r="R105" s="211">
        <f t="shared" si="160"/>
        <v>50</v>
      </c>
      <c r="S105" s="211">
        <v>20</v>
      </c>
      <c r="T105" s="211">
        <v>0</v>
      </c>
      <c r="U105" s="211">
        <v>30</v>
      </c>
      <c r="V105" s="211">
        <v>0</v>
      </c>
      <c r="W105" s="211">
        <v>30</v>
      </c>
      <c r="X105" s="211">
        <v>30</v>
      </c>
      <c r="Y105" s="211">
        <v>0</v>
      </c>
      <c r="Z105" s="211">
        <f t="shared" si="156"/>
        <v>30</v>
      </c>
      <c r="AA105" s="211">
        <v>0</v>
      </c>
      <c r="AB105" s="211">
        <f t="shared" si="158"/>
        <v>30</v>
      </c>
    </row>
    <row r="106" spans="1:28" ht="21" hidden="1" customHeight="1" x14ac:dyDescent="0.2">
      <c r="A106" s="213" t="s">
        <v>99</v>
      </c>
      <c r="B106" s="206" t="s">
        <v>73</v>
      </c>
      <c r="C106" s="206" t="s">
        <v>233</v>
      </c>
      <c r="D106" s="206" t="s">
        <v>196</v>
      </c>
      <c r="E106" s="205" t="s">
        <v>824</v>
      </c>
      <c r="F106" s="206" t="s">
        <v>100</v>
      </c>
      <c r="G106" s="211"/>
      <c r="H106" s="211">
        <v>80</v>
      </c>
      <c r="I106" s="211">
        <v>-30</v>
      </c>
      <c r="J106" s="211">
        <f t="shared" si="148"/>
        <v>50</v>
      </c>
      <c r="K106" s="211">
        <v>0</v>
      </c>
      <c r="L106" s="211">
        <v>105</v>
      </c>
      <c r="M106" s="211">
        <v>105</v>
      </c>
      <c r="N106" s="211">
        <v>0</v>
      </c>
      <c r="O106" s="211">
        <f t="shared" si="161"/>
        <v>105</v>
      </c>
      <c r="P106" s="211">
        <v>105</v>
      </c>
      <c r="Q106" s="211">
        <v>0</v>
      </c>
      <c r="R106" s="211">
        <f t="shared" si="160"/>
        <v>105</v>
      </c>
      <c r="S106" s="211">
        <v>-105</v>
      </c>
      <c r="T106" s="211">
        <v>245</v>
      </c>
      <c r="U106" s="211">
        <v>0</v>
      </c>
      <c r="V106" s="211">
        <v>245</v>
      </c>
      <c r="W106" s="211">
        <v>-245</v>
      </c>
      <c r="X106" s="211">
        <v>0</v>
      </c>
      <c r="Y106" s="211">
        <v>0</v>
      </c>
      <c r="Z106" s="211">
        <f t="shared" si="156"/>
        <v>0</v>
      </c>
      <c r="AA106" s="211">
        <v>0</v>
      </c>
      <c r="AB106" s="211">
        <f t="shared" si="158"/>
        <v>0</v>
      </c>
    </row>
    <row r="107" spans="1:28" ht="23.25" customHeight="1" x14ac:dyDescent="0.2">
      <c r="A107" s="213" t="s">
        <v>1222</v>
      </c>
      <c r="B107" s="206" t="s">
        <v>73</v>
      </c>
      <c r="C107" s="206" t="s">
        <v>233</v>
      </c>
      <c r="D107" s="206" t="s">
        <v>196</v>
      </c>
      <c r="E107" s="205" t="s">
        <v>824</v>
      </c>
      <c r="F107" s="206" t="s">
        <v>94</v>
      </c>
      <c r="G107" s="211"/>
      <c r="H107" s="211">
        <v>350</v>
      </c>
      <c r="I107" s="211">
        <v>95</v>
      </c>
      <c r="J107" s="211">
        <f t="shared" si="148"/>
        <v>445</v>
      </c>
      <c r="K107" s="211">
        <v>44.4</v>
      </c>
      <c r="L107" s="211">
        <v>400</v>
      </c>
      <c r="M107" s="211">
        <v>400</v>
      </c>
      <c r="N107" s="211">
        <v>0</v>
      </c>
      <c r="O107" s="211">
        <f t="shared" si="161"/>
        <v>400</v>
      </c>
      <c r="P107" s="211">
        <v>400</v>
      </c>
      <c r="Q107" s="211">
        <v>0</v>
      </c>
      <c r="R107" s="211">
        <f t="shared" si="160"/>
        <v>400</v>
      </c>
      <c r="S107" s="211">
        <v>-100</v>
      </c>
      <c r="T107" s="211">
        <f>400-150</f>
        <v>250</v>
      </c>
      <c r="U107" s="211">
        <v>0</v>
      </c>
      <c r="V107" s="211">
        <v>252</v>
      </c>
      <c r="W107" s="211">
        <v>168</v>
      </c>
      <c r="X107" s="211">
        <v>497</v>
      </c>
      <c r="Y107" s="211">
        <v>103</v>
      </c>
      <c r="Z107" s="211">
        <f t="shared" si="156"/>
        <v>600</v>
      </c>
      <c r="AA107" s="211">
        <v>-0.1</v>
      </c>
      <c r="AB107" s="211">
        <f t="shared" si="158"/>
        <v>599.9</v>
      </c>
    </row>
    <row r="108" spans="1:28" ht="15.75" customHeight="1" x14ac:dyDescent="0.2">
      <c r="A108" s="213" t="s">
        <v>103</v>
      </c>
      <c r="B108" s="206" t="s">
        <v>73</v>
      </c>
      <c r="C108" s="206" t="s">
        <v>233</v>
      </c>
      <c r="D108" s="206" t="s">
        <v>196</v>
      </c>
      <c r="E108" s="205" t="s">
        <v>824</v>
      </c>
      <c r="F108" s="206" t="s">
        <v>104</v>
      </c>
      <c r="G108" s="211"/>
      <c r="H108" s="211">
        <v>34</v>
      </c>
      <c r="I108" s="211">
        <v>0</v>
      </c>
      <c r="J108" s="211">
        <f t="shared" si="148"/>
        <v>34</v>
      </c>
      <c r="K108" s="211">
        <v>0</v>
      </c>
      <c r="L108" s="211">
        <f>I108+J108</f>
        <v>34</v>
      </c>
      <c r="M108" s="211">
        <f>J108+K108</f>
        <v>34</v>
      </c>
      <c r="N108" s="211">
        <v>0</v>
      </c>
      <c r="O108" s="211">
        <f t="shared" si="161"/>
        <v>34</v>
      </c>
      <c r="P108" s="211">
        <f t="shared" ref="P108" si="165">M108+N108</f>
        <v>34</v>
      </c>
      <c r="Q108" s="211">
        <v>0</v>
      </c>
      <c r="R108" s="211">
        <f t="shared" si="160"/>
        <v>34</v>
      </c>
      <c r="S108" s="211">
        <v>-18</v>
      </c>
      <c r="T108" s="211">
        <v>0</v>
      </c>
      <c r="U108" s="211">
        <v>30</v>
      </c>
      <c r="V108" s="211">
        <v>0</v>
      </c>
      <c r="W108" s="211">
        <v>30</v>
      </c>
      <c r="X108" s="211">
        <v>0</v>
      </c>
      <c r="Y108" s="211">
        <v>30</v>
      </c>
      <c r="Z108" s="211">
        <f t="shared" si="156"/>
        <v>30</v>
      </c>
      <c r="AA108" s="211">
        <v>0</v>
      </c>
      <c r="AB108" s="211">
        <f t="shared" si="158"/>
        <v>30</v>
      </c>
    </row>
    <row r="109" spans="1:28" ht="13.5" hidden="1" customHeight="1" x14ac:dyDescent="0.2">
      <c r="A109" s="213" t="s">
        <v>105</v>
      </c>
      <c r="B109" s="206" t="s">
        <v>73</v>
      </c>
      <c r="C109" s="206" t="s">
        <v>233</v>
      </c>
      <c r="D109" s="206" t="s">
        <v>196</v>
      </c>
      <c r="E109" s="205" t="s">
        <v>824</v>
      </c>
      <c r="F109" s="206" t="s">
        <v>106</v>
      </c>
      <c r="G109" s="211"/>
      <c r="H109" s="211">
        <v>21</v>
      </c>
      <c r="I109" s="211">
        <v>0</v>
      </c>
      <c r="J109" s="211">
        <f t="shared" si="148"/>
        <v>21</v>
      </c>
      <c r="K109" s="211">
        <v>-3</v>
      </c>
      <c r="L109" s="211">
        <v>21</v>
      </c>
      <c r="M109" s="211">
        <v>21</v>
      </c>
      <c r="N109" s="211">
        <v>0</v>
      </c>
      <c r="O109" s="211">
        <f t="shared" si="161"/>
        <v>21</v>
      </c>
      <c r="P109" s="211">
        <v>21</v>
      </c>
      <c r="Q109" s="211">
        <v>0</v>
      </c>
      <c r="R109" s="211">
        <f t="shared" si="160"/>
        <v>21</v>
      </c>
      <c r="S109" s="211">
        <v>-21</v>
      </c>
      <c r="T109" s="211">
        <v>0</v>
      </c>
      <c r="U109" s="211">
        <v>0</v>
      </c>
      <c r="V109" s="211">
        <f t="shared" si="152"/>
        <v>0</v>
      </c>
      <c r="W109" s="211">
        <v>0</v>
      </c>
      <c r="X109" s="211">
        <f t="shared" si="154"/>
        <v>0</v>
      </c>
      <c r="Y109" s="211">
        <v>0</v>
      </c>
      <c r="Z109" s="211">
        <f t="shared" si="156"/>
        <v>0</v>
      </c>
      <c r="AA109" s="211">
        <v>0</v>
      </c>
      <c r="AB109" s="211">
        <f t="shared" si="158"/>
        <v>0</v>
      </c>
    </row>
    <row r="110" spans="1:28" ht="15.75" hidden="1" customHeight="1" x14ac:dyDescent="0.2">
      <c r="A110" s="213" t="s">
        <v>885</v>
      </c>
      <c r="B110" s="206" t="s">
        <v>73</v>
      </c>
      <c r="C110" s="206" t="s">
        <v>233</v>
      </c>
      <c r="D110" s="206" t="s">
        <v>196</v>
      </c>
      <c r="E110" s="205" t="s">
        <v>824</v>
      </c>
      <c r="F110" s="206" t="s">
        <v>884</v>
      </c>
      <c r="G110" s="211"/>
      <c r="H110" s="211"/>
      <c r="I110" s="211"/>
      <c r="J110" s="211"/>
      <c r="K110" s="211">
        <v>3</v>
      </c>
      <c r="L110" s="211">
        <v>0</v>
      </c>
      <c r="M110" s="211">
        <v>0</v>
      </c>
      <c r="N110" s="211">
        <v>0</v>
      </c>
      <c r="O110" s="211">
        <v>0</v>
      </c>
      <c r="P110" s="211">
        <v>0</v>
      </c>
      <c r="Q110" s="211">
        <v>0</v>
      </c>
      <c r="R110" s="211">
        <v>0</v>
      </c>
      <c r="S110" s="211">
        <v>0</v>
      </c>
      <c r="T110" s="211">
        <v>2</v>
      </c>
      <c r="U110" s="211">
        <v>-2</v>
      </c>
      <c r="V110" s="211">
        <f t="shared" si="152"/>
        <v>0</v>
      </c>
      <c r="W110" s="211">
        <v>0</v>
      </c>
      <c r="X110" s="211">
        <f t="shared" si="154"/>
        <v>0</v>
      </c>
      <c r="Y110" s="211">
        <v>0</v>
      </c>
      <c r="Z110" s="211">
        <f t="shared" si="156"/>
        <v>0</v>
      </c>
      <c r="AA110" s="211">
        <v>0</v>
      </c>
      <c r="AB110" s="211">
        <f t="shared" si="158"/>
        <v>0</v>
      </c>
    </row>
    <row r="111" spans="1:28" ht="33" hidden="1" customHeight="1" x14ac:dyDescent="0.2">
      <c r="A111" s="213" t="s">
        <v>967</v>
      </c>
      <c r="B111" s="206" t="s">
        <v>73</v>
      </c>
      <c r="C111" s="206" t="s">
        <v>233</v>
      </c>
      <c r="D111" s="206" t="s">
        <v>196</v>
      </c>
      <c r="E111" s="205" t="s">
        <v>727</v>
      </c>
      <c r="F111" s="206"/>
      <c r="G111" s="211"/>
      <c r="H111" s="211">
        <f>H112</f>
        <v>1000</v>
      </c>
      <c r="I111" s="211">
        <f>I112</f>
        <v>0</v>
      </c>
      <c r="J111" s="211">
        <f t="shared" ref="J111:J127" si="166">H111+I111</f>
        <v>1000</v>
      </c>
      <c r="K111" s="211">
        <f>K112</f>
        <v>0</v>
      </c>
      <c r="L111" s="211">
        <f>L112</f>
        <v>500</v>
      </c>
      <c r="M111" s="211">
        <f>M112</f>
        <v>500</v>
      </c>
      <c r="N111" s="211">
        <f t="shared" ref="N111:AB111" si="167">N112</f>
        <v>0</v>
      </c>
      <c r="O111" s="211">
        <f t="shared" si="167"/>
        <v>500</v>
      </c>
      <c r="P111" s="211">
        <f t="shared" si="167"/>
        <v>500</v>
      </c>
      <c r="Q111" s="211">
        <f t="shared" si="167"/>
        <v>0</v>
      </c>
      <c r="R111" s="211">
        <f t="shared" si="167"/>
        <v>500</v>
      </c>
      <c r="S111" s="211">
        <f t="shared" si="167"/>
        <v>-500</v>
      </c>
      <c r="T111" s="211">
        <f t="shared" si="167"/>
        <v>500</v>
      </c>
      <c r="U111" s="211">
        <f t="shared" si="167"/>
        <v>-500</v>
      </c>
      <c r="V111" s="211">
        <f t="shared" si="167"/>
        <v>0</v>
      </c>
      <c r="W111" s="211">
        <f t="shared" si="167"/>
        <v>0</v>
      </c>
      <c r="X111" s="211">
        <f t="shared" si="167"/>
        <v>0</v>
      </c>
      <c r="Y111" s="211">
        <f t="shared" si="167"/>
        <v>0</v>
      </c>
      <c r="Z111" s="211">
        <f t="shared" si="167"/>
        <v>0</v>
      </c>
      <c r="AA111" s="211">
        <f t="shared" si="167"/>
        <v>0</v>
      </c>
      <c r="AB111" s="211">
        <f t="shared" si="167"/>
        <v>0</v>
      </c>
    </row>
    <row r="112" spans="1:28" ht="20.25" hidden="1" customHeight="1" x14ac:dyDescent="0.2">
      <c r="A112" s="213" t="s">
        <v>1222</v>
      </c>
      <c r="B112" s="206" t="s">
        <v>73</v>
      </c>
      <c r="C112" s="206" t="s">
        <v>233</v>
      </c>
      <c r="D112" s="206" t="s">
        <v>196</v>
      </c>
      <c r="E112" s="205" t="s">
        <v>727</v>
      </c>
      <c r="F112" s="206" t="s">
        <v>94</v>
      </c>
      <c r="G112" s="211"/>
      <c r="H112" s="211">
        <v>1000</v>
      </c>
      <c r="I112" s="211">
        <v>0</v>
      </c>
      <c r="J112" s="211">
        <f t="shared" si="166"/>
        <v>1000</v>
      </c>
      <c r="K112" s="211">
        <v>0</v>
      </c>
      <c r="L112" s="211">
        <v>500</v>
      </c>
      <c r="M112" s="211">
        <v>500</v>
      </c>
      <c r="N112" s="211">
        <v>0</v>
      </c>
      <c r="O112" s="211">
        <f>M112+N112</f>
        <v>500</v>
      </c>
      <c r="P112" s="211">
        <v>500</v>
      </c>
      <c r="Q112" s="211">
        <v>0</v>
      </c>
      <c r="R112" s="211">
        <f>P112+Q112</f>
        <v>500</v>
      </c>
      <c r="S112" s="211">
        <v>-500</v>
      </c>
      <c r="T112" s="211">
        <v>500</v>
      </c>
      <c r="U112" s="211">
        <v>-500</v>
      </c>
      <c r="V112" s="211">
        <f t="shared" ref="V112" si="168">T112+U112</f>
        <v>0</v>
      </c>
      <c r="W112" s="211">
        <v>0</v>
      </c>
      <c r="X112" s="211">
        <f t="shared" ref="X112" si="169">V112+W112</f>
        <v>0</v>
      </c>
      <c r="Y112" s="211">
        <v>0</v>
      </c>
      <c r="Z112" s="211">
        <f t="shared" ref="Z112" si="170">X112+Y112</f>
        <v>0</v>
      </c>
      <c r="AA112" s="211">
        <v>0</v>
      </c>
      <c r="AB112" s="211">
        <f t="shared" ref="AB112" si="171">Z112+AA112</f>
        <v>0</v>
      </c>
    </row>
    <row r="113" spans="1:28" s="323" customFormat="1" ht="20.25" customHeight="1" x14ac:dyDescent="0.2">
      <c r="A113" s="340" t="s">
        <v>65</v>
      </c>
      <c r="B113" s="204" t="s">
        <v>73</v>
      </c>
      <c r="C113" s="204">
        <v>10</v>
      </c>
      <c r="D113" s="204"/>
      <c r="E113" s="207"/>
      <c r="F113" s="204"/>
      <c r="G113" s="229">
        <f t="shared" ref="G113:K114" si="172">G114</f>
        <v>0</v>
      </c>
      <c r="H113" s="229">
        <f>H114</f>
        <v>485</v>
      </c>
      <c r="I113" s="229">
        <f t="shared" si="172"/>
        <v>0</v>
      </c>
      <c r="J113" s="229">
        <f t="shared" si="166"/>
        <v>485</v>
      </c>
      <c r="K113" s="229" t="e">
        <f t="shared" si="172"/>
        <v>#REF!</v>
      </c>
      <c r="L113" s="229">
        <f>L114</f>
        <v>776</v>
      </c>
      <c r="M113" s="229">
        <f>M114</f>
        <v>776</v>
      </c>
      <c r="N113" s="229">
        <f t="shared" ref="N113:AB114" si="173">N114</f>
        <v>0</v>
      </c>
      <c r="O113" s="229">
        <f t="shared" si="173"/>
        <v>776</v>
      </c>
      <c r="P113" s="229">
        <f t="shared" si="173"/>
        <v>776</v>
      </c>
      <c r="Q113" s="229">
        <f t="shared" si="173"/>
        <v>0</v>
      </c>
      <c r="R113" s="229">
        <f t="shared" si="173"/>
        <v>388</v>
      </c>
      <c r="S113" s="229">
        <f t="shared" si="173"/>
        <v>3279.4</v>
      </c>
      <c r="T113" s="229">
        <f t="shared" si="173"/>
        <v>4713.7</v>
      </c>
      <c r="U113" s="229">
        <f t="shared" si="173"/>
        <v>-3066.7</v>
      </c>
      <c r="V113" s="229">
        <f t="shared" si="173"/>
        <v>1643.1</v>
      </c>
      <c r="W113" s="229">
        <f t="shared" si="173"/>
        <v>84.2</v>
      </c>
      <c r="X113" s="229">
        <f>X114+X118</f>
        <v>3644.2</v>
      </c>
      <c r="Y113" s="229">
        <f t="shared" ref="Y113:Z113" si="174">Y114+Y118</f>
        <v>-1285</v>
      </c>
      <c r="Z113" s="229">
        <f t="shared" si="174"/>
        <v>2359.1999999999998</v>
      </c>
      <c r="AA113" s="229">
        <f t="shared" ref="AA113:AB113" si="175">AA114+AA118</f>
        <v>7.0000000000000007E-2</v>
      </c>
      <c r="AB113" s="229">
        <f t="shared" si="175"/>
        <v>2359.2699999999995</v>
      </c>
    </row>
    <row r="114" spans="1:28" ht="20.25" hidden="1" customHeight="1" x14ac:dyDescent="0.2">
      <c r="A114" s="340" t="s">
        <v>277</v>
      </c>
      <c r="B114" s="204" t="s">
        <v>73</v>
      </c>
      <c r="C114" s="204">
        <v>10</v>
      </c>
      <c r="D114" s="204" t="s">
        <v>194</v>
      </c>
      <c r="E114" s="207"/>
      <c r="F114" s="204"/>
      <c r="G114" s="229">
        <f t="shared" si="172"/>
        <v>0</v>
      </c>
      <c r="H114" s="229">
        <f>H115</f>
        <v>485</v>
      </c>
      <c r="I114" s="229">
        <f t="shared" si="172"/>
        <v>0</v>
      </c>
      <c r="J114" s="229">
        <f t="shared" si="166"/>
        <v>485</v>
      </c>
      <c r="K114" s="229" t="e">
        <f t="shared" si="172"/>
        <v>#REF!</v>
      </c>
      <c r="L114" s="229">
        <f>L115</f>
        <v>776</v>
      </c>
      <c r="M114" s="229">
        <f>M115</f>
        <v>776</v>
      </c>
      <c r="N114" s="229">
        <f t="shared" si="173"/>
        <v>0</v>
      </c>
      <c r="O114" s="229">
        <f t="shared" si="173"/>
        <v>776</v>
      </c>
      <c r="P114" s="229">
        <f t="shared" si="173"/>
        <v>776</v>
      </c>
      <c r="Q114" s="229">
        <f t="shared" si="173"/>
        <v>0</v>
      </c>
      <c r="R114" s="229">
        <f t="shared" si="173"/>
        <v>388</v>
      </c>
      <c r="S114" s="229">
        <f t="shared" si="173"/>
        <v>3279.4</v>
      </c>
      <c r="T114" s="229">
        <f t="shared" si="173"/>
        <v>4713.7</v>
      </c>
      <c r="U114" s="229">
        <f t="shared" si="173"/>
        <v>-3066.7</v>
      </c>
      <c r="V114" s="229">
        <f t="shared" si="173"/>
        <v>1643.1</v>
      </c>
      <c r="W114" s="229">
        <f t="shared" si="173"/>
        <v>84.2</v>
      </c>
      <c r="X114" s="229">
        <f t="shared" si="173"/>
        <v>0</v>
      </c>
      <c r="Y114" s="229">
        <f t="shared" si="173"/>
        <v>0</v>
      </c>
      <c r="Z114" s="229">
        <f t="shared" si="173"/>
        <v>0</v>
      </c>
      <c r="AA114" s="229">
        <f t="shared" si="173"/>
        <v>0</v>
      </c>
      <c r="AB114" s="229">
        <f t="shared" si="173"/>
        <v>0</v>
      </c>
    </row>
    <row r="115" spans="1:28" ht="20.25" hidden="1" customHeight="1" x14ac:dyDescent="0.2">
      <c r="A115" s="213" t="s">
        <v>499</v>
      </c>
      <c r="B115" s="206" t="s">
        <v>73</v>
      </c>
      <c r="C115" s="206">
        <v>10</v>
      </c>
      <c r="D115" s="206" t="s">
        <v>194</v>
      </c>
      <c r="E115" s="205" t="s">
        <v>735</v>
      </c>
      <c r="F115" s="206"/>
      <c r="G115" s="211">
        <v>0</v>
      </c>
      <c r="H115" s="211">
        <f>H117</f>
        <v>485</v>
      </c>
      <c r="I115" s="211">
        <f>I117</f>
        <v>0</v>
      </c>
      <c r="J115" s="211">
        <f t="shared" si="166"/>
        <v>485</v>
      </c>
      <c r="K115" s="211" t="e">
        <f>K117+#REF!+K121</f>
        <v>#REF!</v>
      </c>
      <c r="L115" s="211">
        <f>L117+L121</f>
        <v>776</v>
      </c>
      <c r="M115" s="211">
        <f>M117+M121</f>
        <v>776</v>
      </c>
      <c r="N115" s="211">
        <f t="shared" ref="N115:Q115" si="176">N117+N121</f>
        <v>0</v>
      </c>
      <c r="O115" s="211">
        <f t="shared" si="176"/>
        <v>776</v>
      </c>
      <c r="P115" s="211">
        <f t="shared" si="176"/>
        <v>776</v>
      </c>
      <c r="Q115" s="211">
        <f t="shared" si="176"/>
        <v>0</v>
      </c>
      <c r="R115" s="211">
        <f>R116+R117</f>
        <v>388</v>
      </c>
      <c r="S115" s="211">
        <f t="shared" ref="S115:T115" si="177">S116+S117</f>
        <v>3279.4</v>
      </c>
      <c r="T115" s="211">
        <f t="shared" si="177"/>
        <v>4713.7</v>
      </c>
      <c r="U115" s="211">
        <f t="shared" ref="U115:V115" si="178">U116+U117</f>
        <v>-3066.7</v>
      </c>
      <c r="V115" s="211">
        <f t="shared" si="178"/>
        <v>1643.1</v>
      </c>
      <c r="W115" s="211">
        <f t="shared" ref="W115:X115" si="179">W116+W117</f>
        <v>84.2</v>
      </c>
      <c r="X115" s="211">
        <f t="shared" si="179"/>
        <v>0</v>
      </c>
      <c r="Y115" s="211">
        <f t="shared" ref="Y115:Z115" si="180">Y116+Y117</f>
        <v>0</v>
      </c>
      <c r="Z115" s="211">
        <f t="shared" si="180"/>
        <v>0</v>
      </c>
      <c r="AA115" s="211">
        <f t="shared" ref="AA115:AB115" si="181">AA116+AA117</f>
        <v>0</v>
      </c>
      <c r="AB115" s="211">
        <f t="shared" si="181"/>
        <v>0</v>
      </c>
    </row>
    <row r="116" spans="1:28" ht="20.25" hidden="1" customHeight="1" x14ac:dyDescent="0.2">
      <c r="A116" s="213" t="s">
        <v>1068</v>
      </c>
      <c r="B116" s="206" t="s">
        <v>73</v>
      </c>
      <c r="C116" s="206">
        <v>10</v>
      </c>
      <c r="D116" s="206" t="s">
        <v>194</v>
      </c>
      <c r="E116" s="205" t="s">
        <v>1069</v>
      </c>
      <c r="F116" s="206" t="s">
        <v>305</v>
      </c>
      <c r="G116" s="211"/>
      <c r="H116" s="211"/>
      <c r="I116" s="211"/>
      <c r="J116" s="211"/>
      <c r="K116" s="211"/>
      <c r="L116" s="211"/>
      <c r="M116" s="211"/>
      <c r="N116" s="211"/>
      <c r="O116" s="211"/>
      <c r="P116" s="211"/>
      <c r="Q116" s="211"/>
      <c r="R116" s="211"/>
      <c r="S116" s="211">
        <v>3267.4</v>
      </c>
      <c r="T116" s="211">
        <v>4313.7</v>
      </c>
      <c r="U116" s="211">
        <v>-3066.7</v>
      </c>
      <c r="V116" s="211">
        <v>1243.0999999999999</v>
      </c>
      <c r="W116" s="211">
        <v>84.2</v>
      </c>
      <c r="X116" s="211">
        <v>0</v>
      </c>
      <c r="Y116" s="211">
        <v>0</v>
      </c>
      <c r="Z116" s="211">
        <f t="shared" ref="Z116:Z117" si="182">X116+Y116</f>
        <v>0</v>
      </c>
      <c r="AA116" s="211">
        <v>0</v>
      </c>
      <c r="AB116" s="211">
        <f t="shared" ref="AB116:AB117" si="183">Z116+AA116</f>
        <v>0</v>
      </c>
    </row>
    <row r="117" spans="1:28" ht="20.25" hidden="1" customHeight="1" x14ac:dyDescent="0.2">
      <c r="A117" s="213" t="s">
        <v>1070</v>
      </c>
      <c r="B117" s="206" t="s">
        <v>73</v>
      </c>
      <c r="C117" s="206">
        <v>10</v>
      </c>
      <c r="D117" s="206" t="s">
        <v>194</v>
      </c>
      <c r="E117" s="205" t="s">
        <v>1069</v>
      </c>
      <c r="F117" s="206" t="s">
        <v>305</v>
      </c>
      <c r="G117" s="211"/>
      <c r="H117" s="211">
        <v>485</v>
      </c>
      <c r="I117" s="211">
        <v>0</v>
      </c>
      <c r="J117" s="211">
        <f t="shared" si="166"/>
        <v>485</v>
      </c>
      <c r="K117" s="211">
        <v>0</v>
      </c>
      <c r="L117" s="211">
        <v>388</v>
      </c>
      <c r="M117" s="211">
        <v>388</v>
      </c>
      <c r="N117" s="211">
        <v>0</v>
      </c>
      <c r="O117" s="211">
        <f>M117+N117</f>
        <v>388</v>
      </c>
      <c r="P117" s="211">
        <v>388</v>
      </c>
      <c r="Q117" s="211">
        <v>0</v>
      </c>
      <c r="R117" s="211">
        <f>P117+Q117</f>
        <v>388</v>
      </c>
      <c r="S117" s="211">
        <v>12</v>
      </c>
      <c r="T117" s="211">
        <f t="shared" ref="T117" si="184">R117+S117</f>
        <v>400</v>
      </c>
      <c r="U117" s="211">
        <v>0</v>
      </c>
      <c r="V117" s="211">
        <v>400</v>
      </c>
      <c r="W117" s="211">
        <v>0</v>
      </c>
      <c r="X117" s="211">
        <v>0</v>
      </c>
      <c r="Y117" s="211">
        <v>0</v>
      </c>
      <c r="Z117" s="211">
        <f t="shared" si="182"/>
        <v>0</v>
      </c>
      <c r="AA117" s="211">
        <v>0</v>
      </c>
      <c r="AB117" s="211">
        <f t="shared" si="183"/>
        <v>0</v>
      </c>
    </row>
    <row r="118" spans="1:28" ht="20.25" customHeight="1" x14ac:dyDescent="0.2">
      <c r="A118" s="340" t="s">
        <v>278</v>
      </c>
      <c r="B118" s="204" t="s">
        <v>73</v>
      </c>
      <c r="C118" s="204">
        <v>10</v>
      </c>
      <c r="D118" s="204" t="s">
        <v>196</v>
      </c>
      <c r="E118" s="207"/>
      <c r="F118" s="204"/>
      <c r="G118" s="229">
        <f t="shared" ref="G118:K118" si="185">G119</f>
        <v>0</v>
      </c>
      <c r="H118" s="229">
        <f>H119</f>
        <v>485</v>
      </c>
      <c r="I118" s="229">
        <f t="shared" si="185"/>
        <v>0</v>
      </c>
      <c r="J118" s="229">
        <f t="shared" ref="J118:J119" si="186">H118+I118</f>
        <v>485</v>
      </c>
      <c r="K118" s="229" t="e">
        <f t="shared" si="185"/>
        <v>#REF!</v>
      </c>
      <c r="L118" s="229">
        <f>L119</f>
        <v>888</v>
      </c>
      <c r="M118" s="229">
        <f>M119</f>
        <v>888</v>
      </c>
      <c r="N118" s="229">
        <f t="shared" ref="N118:AB118" si="187">N119</f>
        <v>0</v>
      </c>
      <c r="O118" s="229">
        <f t="shared" si="187"/>
        <v>888</v>
      </c>
      <c r="P118" s="229">
        <f t="shared" si="187"/>
        <v>888</v>
      </c>
      <c r="Q118" s="229">
        <f t="shared" si="187"/>
        <v>0</v>
      </c>
      <c r="R118" s="229">
        <f t="shared" si="187"/>
        <v>388</v>
      </c>
      <c r="S118" s="229">
        <f t="shared" si="187"/>
        <v>3279.4</v>
      </c>
      <c r="T118" s="229">
        <f t="shared" si="187"/>
        <v>4713.7</v>
      </c>
      <c r="U118" s="229">
        <f t="shared" si="187"/>
        <v>-3066.7</v>
      </c>
      <c r="V118" s="229">
        <f t="shared" si="187"/>
        <v>1643.1</v>
      </c>
      <c r="W118" s="229">
        <f t="shared" si="187"/>
        <v>84.2</v>
      </c>
      <c r="X118" s="229">
        <f t="shared" si="187"/>
        <v>3644.2</v>
      </c>
      <c r="Y118" s="229">
        <f t="shared" si="187"/>
        <v>-1285</v>
      </c>
      <c r="Z118" s="229">
        <f t="shared" si="187"/>
        <v>2359.1999999999998</v>
      </c>
      <c r="AA118" s="229">
        <f t="shared" si="187"/>
        <v>7.0000000000000007E-2</v>
      </c>
      <c r="AB118" s="229">
        <f t="shared" si="187"/>
        <v>2359.2699999999995</v>
      </c>
    </row>
    <row r="119" spans="1:28" ht="20.25" customHeight="1" x14ac:dyDescent="0.2">
      <c r="A119" s="213" t="s">
        <v>499</v>
      </c>
      <c r="B119" s="206" t="s">
        <v>73</v>
      </c>
      <c r="C119" s="206">
        <v>10</v>
      </c>
      <c r="D119" s="206" t="s">
        <v>196</v>
      </c>
      <c r="E119" s="205" t="s">
        <v>735</v>
      </c>
      <c r="F119" s="206"/>
      <c r="G119" s="211">
        <v>0</v>
      </c>
      <c r="H119" s="211">
        <f>H121</f>
        <v>485</v>
      </c>
      <c r="I119" s="211">
        <f>I121</f>
        <v>0</v>
      </c>
      <c r="J119" s="211">
        <f t="shared" si="186"/>
        <v>485</v>
      </c>
      <c r="K119" s="211" t="e">
        <f>K121+#REF!+K127</f>
        <v>#REF!</v>
      </c>
      <c r="L119" s="211">
        <f>L121+L127</f>
        <v>888</v>
      </c>
      <c r="M119" s="211">
        <f>M121+M127</f>
        <v>888</v>
      </c>
      <c r="N119" s="211">
        <f t="shared" ref="N119:Q119" si="188">N121+N127</f>
        <v>0</v>
      </c>
      <c r="O119" s="211">
        <f t="shared" si="188"/>
        <v>888</v>
      </c>
      <c r="P119" s="211">
        <f t="shared" si="188"/>
        <v>888</v>
      </c>
      <c r="Q119" s="211">
        <f t="shared" si="188"/>
        <v>0</v>
      </c>
      <c r="R119" s="211">
        <f>R120+R121</f>
        <v>388</v>
      </c>
      <c r="S119" s="211">
        <f t="shared" ref="S119:W119" si="189">S120+S121</f>
        <v>3279.4</v>
      </c>
      <c r="T119" s="211">
        <f t="shared" si="189"/>
        <v>4713.7</v>
      </c>
      <c r="U119" s="211">
        <f t="shared" si="189"/>
        <v>-3066.7</v>
      </c>
      <c r="V119" s="211">
        <f t="shared" si="189"/>
        <v>1643.1</v>
      </c>
      <c r="W119" s="211">
        <f t="shared" si="189"/>
        <v>84.2</v>
      </c>
      <c r="X119" s="211">
        <f>X120+X121+X122+X123</f>
        <v>3644.2</v>
      </c>
      <c r="Y119" s="211">
        <f t="shared" ref="Y119:Z119" si="190">Y120+Y121+Y122+Y123</f>
        <v>-1285</v>
      </c>
      <c r="Z119" s="211">
        <f t="shared" si="190"/>
        <v>2359.1999999999998</v>
      </c>
      <c r="AA119" s="211">
        <f t="shared" ref="AA119:AB119" si="191">AA120+AA121+AA122+AA123</f>
        <v>7.0000000000000007E-2</v>
      </c>
      <c r="AB119" s="211">
        <f t="shared" si="191"/>
        <v>2359.2699999999995</v>
      </c>
    </row>
    <row r="120" spans="1:28" ht="20.25" hidden="1" customHeight="1" x14ac:dyDescent="0.2">
      <c r="A120" s="213" t="s">
        <v>1068</v>
      </c>
      <c r="B120" s="206" t="s">
        <v>73</v>
      </c>
      <c r="C120" s="206">
        <v>10</v>
      </c>
      <c r="D120" s="206" t="s">
        <v>196</v>
      </c>
      <c r="E120" s="205" t="s">
        <v>1069</v>
      </c>
      <c r="F120" s="206" t="s">
        <v>305</v>
      </c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>
        <v>3267.4</v>
      </c>
      <c r="T120" s="211">
        <v>4313.7</v>
      </c>
      <c r="U120" s="211">
        <v>-3066.7</v>
      </c>
      <c r="V120" s="211">
        <v>1243.0999999999999</v>
      </c>
      <c r="W120" s="211">
        <v>84.2</v>
      </c>
      <c r="X120" s="211">
        <v>3244.2</v>
      </c>
      <c r="Y120" s="211">
        <v>-3244.2</v>
      </c>
      <c r="Z120" s="211">
        <f t="shared" ref="Z120:Z121" si="192">X120+Y120</f>
        <v>0</v>
      </c>
      <c r="AA120" s="211">
        <v>0</v>
      </c>
      <c r="AB120" s="211">
        <f t="shared" ref="AB120:AB123" si="193">Z120+AA120</f>
        <v>0</v>
      </c>
    </row>
    <row r="121" spans="1:28" ht="20.25" hidden="1" customHeight="1" x14ac:dyDescent="0.2">
      <c r="A121" s="213" t="s">
        <v>1070</v>
      </c>
      <c r="B121" s="206" t="s">
        <v>73</v>
      </c>
      <c r="C121" s="206">
        <v>10</v>
      </c>
      <c r="D121" s="206" t="s">
        <v>196</v>
      </c>
      <c r="E121" s="205" t="s">
        <v>1069</v>
      </c>
      <c r="F121" s="206" t="s">
        <v>305</v>
      </c>
      <c r="G121" s="211"/>
      <c r="H121" s="211">
        <v>485</v>
      </c>
      <c r="I121" s="211">
        <v>0</v>
      </c>
      <c r="J121" s="211">
        <f t="shared" ref="J121" si="194">H121+I121</f>
        <v>485</v>
      </c>
      <c r="K121" s="211">
        <v>0</v>
      </c>
      <c r="L121" s="211">
        <v>388</v>
      </c>
      <c r="M121" s="211">
        <v>388</v>
      </c>
      <c r="N121" s="211">
        <v>0</v>
      </c>
      <c r="O121" s="211">
        <f>M121+N121</f>
        <v>388</v>
      </c>
      <c r="P121" s="211">
        <v>388</v>
      </c>
      <c r="Q121" s="211">
        <v>0</v>
      </c>
      <c r="R121" s="211">
        <f>P121+Q121</f>
        <v>388</v>
      </c>
      <c r="S121" s="211">
        <v>12</v>
      </c>
      <c r="T121" s="211">
        <f t="shared" ref="T121" si="195">R121+S121</f>
        <v>400</v>
      </c>
      <c r="U121" s="211">
        <v>0</v>
      </c>
      <c r="V121" s="211">
        <v>400</v>
      </c>
      <c r="W121" s="211">
        <v>0</v>
      </c>
      <c r="X121" s="211">
        <v>400</v>
      </c>
      <c r="Y121" s="211">
        <v>-400</v>
      </c>
      <c r="Z121" s="211">
        <f t="shared" si="192"/>
        <v>0</v>
      </c>
      <c r="AA121" s="211">
        <v>0</v>
      </c>
      <c r="AB121" s="211">
        <f t="shared" si="193"/>
        <v>0</v>
      </c>
    </row>
    <row r="122" spans="1:28" ht="36.75" customHeight="1" x14ac:dyDescent="0.2">
      <c r="A122" s="213" t="s">
        <v>1192</v>
      </c>
      <c r="B122" s="206" t="s">
        <v>73</v>
      </c>
      <c r="C122" s="206">
        <v>10</v>
      </c>
      <c r="D122" s="206" t="s">
        <v>196</v>
      </c>
      <c r="E122" s="205" t="s">
        <v>1139</v>
      </c>
      <c r="F122" s="206" t="s">
        <v>305</v>
      </c>
      <c r="G122" s="211"/>
      <c r="H122" s="211"/>
      <c r="I122" s="211"/>
      <c r="J122" s="211"/>
      <c r="K122" s="211"/>
      <c r="L122" s="211"/>
      <c r="M122" s="211"/>
      <c r="N122" s="211"/>
      <c r="O122" s="211"/>
      <c r="P122" s="211"/>
      <c r="Q122" s="211"/>
      <c r="R122" s="211"/>
      <c r="S122" s="211">
        <v>3267.4</v>
      </c>
      <c r="T122" s="211">
        <v>4313.7</v>
      </c>
      <c r="U122" s="211">
        <v>-3066.7</v>
      </c>
      <c r="V122" s="211">
        <v>1243.0999999999999</v>
      </c>
      <c r="W122" s="211">
        <v>84.2</v>
      </c>
      <c r="X122" s="211">
        <v>0</v>
      </c>
      <c r="Y122" s="211">
        <v>1959.1999999999998</v>
      </c>
      <c r="Z122" s="211">
        <f t="shared" ref="Z122:Z123" si="196">X122+Y122</f>
        <v>1959.1999999999998</v>
      </c>
      <c r="AA122" s="211">
        <v>7.0000000000000007E-2</v>
      </c>
      <c r="AB122" s="211">
        <f t="shared" si="193"/>
        <v>1959.2699999999998</v>
      </c>
    </row>
    <row r="123" spans="1:28" ht="20.25" customHeight="1" x14ac:dyDescent="0.2">
      <c r="A123" s="213" t="s">
        <v>1070</v>
      </c>
      <c r="B123" s="206" t="s">
        <v>73</v>
      </c>
      <c r="C123" s="206">
        <v>10</v>
      </c>
      <c r="D123" s="206" t="s">
        <v>196</v>
      </c>
      <c r="E123" s="205" t="s">
        <v>1139</v>
      </c>
      <c r="F123" s="206" t="s">
        <v>305</v>
      </c>
      <c r="G123" s="211"/>
      <c r="H123" s="211">
        <v>485</v>
      </c>
      <c r="I123" s="211">
        <v>0</v>
      </c>
      <c r="J123" s="211">
        <f t="shared" ref="J123" si="197">H123+I123</f>
        <v>485</v>
      </c>
      <c r="K123" s="211">
        <v>0</v>
      </c>
      <c r="L123" s="211">
        <v>388</v>
      </c>
      <c r="M123" s="211">
        <v>388</v>
      </c>
      <c r="N123" s="211">
        <v>0</v>
      </c>
      <c r="O123" s="211">
        <f>M123+N123</f>
        <v>388</v>
      </c>
      <c r="P123" s="211">
        <v>388</v>
      </c>
      <c r="Q123" s="211">
        <v>0</v>
      </c>
      <c r="R123" s="211">
        <f>P123+Q123</f>
        <v>388</v>
      </c>
      <c r="S123" s="211">
        <v>12</v>
      </c>
      <c r="T123" s="211">
        <f t="shared" ref="T123" si="198">R123+S123</f>
        <v>400</v>
      </c>
      <c r="U123" s="211">
        <v>0</v>
      </c>
      <c r="V123" s="211">
        <v>400</v>
      </c>
      <c r="W123" s="211">
        <v>0</v>
      </c>
      <c r="X123" s="211">
        <v>0</v>
      </c>
      <c r="Y123" s="211">
        <v>400</v>
      </c>
      <c r="Z123" s="211">
        <f t="shared" si="196"/>
        <v>400</v>
      </c>
      <c r="AA123" s="211">
        <v>0</v>
      </c>
      <c r="AB123" s="211">
        <f t="shared" si="193"/>
        <v>400</v>
      </c>
    </row>
    <row r="124" spans="1:28" s="323" customFormat="1" ht="20.25" customHeight="1" x14ac:dyDescent="0.2">
      <c r="A124" s="340" t="s">
        <v>271</v>
      </c>
      <c r="B124" s="204" t="s">
        <v>73</v>
      </c>
      <c r="C124" s="204" t="s">
        <v>204</v>
      </c>
      <c r="D124" s="204"/>
      <c r="E124" s="207"/>
      <c r="F124" s="204"/>
      <c r="G124" s="229">
        <f t="shared" ref="G124:AA126" si="199">G125</f>
        <v>0</v>
      </c>
      <c r="H124" s="229">
        <f>H125</f>
        <v>700</v>
      </c>
      <c r="I124" s="229">
        <f t="shared" si="199"/>
        <v>0</v>
      </c>
      <c r="J124" s="229">
        <f t="shared" si="166"/>
        <v>700</v>
      </c>
      <c r="K124" s="229">
        <f t="shared" si="199"/>
        <v>50</v>
      </c>
      <c r="L124" s="229">
        <f t="shared" si="199"/>
        <v>500</v>
      </c>
      <c r="M124" s="229">
        <f t="shared" si="199"/>
        <v>500</v>
      </c>
      <c r="N124" s="229">
        <f t="shared" si="199"/>
        <v>0</v>
      </c>
      <c r="O124" s="229">
        <f t="shared" si="199"/>
        <v>500</v>
      </c>
      <c r="P124" s="229">
        <f t="shared" si="199"/>
        <v>500</v>
      </c>
      <c r="Q124" s="229">
        <f t="shared" si="199"/>
        <v>0</v>
      </c>
      <c r="R124" s="229">
        <f>R125+R128</f>
        <v>500</v>
      </c>
      <c r="S124" s="229">
        <f t="shared" ref="S124:T124" si="200">S125+S128</f>
        <v>-200</v>
      </c>
      <c r="T124" s="229">
        <f t="shared" si="200"/>
        <v>500</v>
      </c>
      <c r="U124" s="229">
        <f t="shared" ref="U124:V124" si="201">U125+U128</f>
        <v>0</v>
      </c>
      <c r="V124" s="229">
        <f t="shared" si="201"/>
        <v>500</v>
      </c>
      <c r="W124" s="229">
        <f t="shared" ref="W124:X124" si="202">W125+W128</f>
        <v>0</v>
      </c>
      <c r="X124" s="229">
        <f t="shared" si="202"/>
        <v>500</v>
      </c>
      <c r="Y124" s="229">
        <f t="shared" ref="Y124:Z124" si="203">Y125+Y128</f>
        <v>0</v>
      </c>
      <c r="Z124" s="229">
        <f t="shared" si="203"/>
        <v>500</v>
      </c>
      <c r="AA124" s="229">
        <f t="shared" ref="AA124:AB124" si="204">AA125+AA128</f>
        <v>0</v>
      </c>
      <c r="AB124" s="229">
        <f t="shared" si="204"/>
        <v>500</v>
      </c>
    </row>
    <row r="125" spans="1:28" ht="20.25" hidden="1" customHeight="1" x14ac:dyDescent="0.2">
      <c r="A125" s="213" t="s">
        <v>280</v>
      </c>
      <c r="B125" s="206" t="s">
        <v>73</v>
      </c>
      <c r="C125" s="206" t="s">
        <v>204</v>
      </c>
      <c r="D125" s="206" t="s">
        <v>190</v>
      </c>
      <c r="E125" s="205"/>
      <c r="F125" s="206"/>
      <c r="G125" s="211">
        <f t="shared" si="199"/>
        <v>0</v>
      </c>
      <c r="H125" s="211">
        <f>H126</f>
        <v>700</v>
      </c>
      <c r="I125" s="211">
        <f t="shared" si="199"/>
        <v>0</v>
      </c>
      <c r="J125" s="211">
        <f t="shared" si="166"/>
        <v>700</v>
      </c>
      <c r="K125" s="211">
        <f t="shared" si="199"/>
        <v>50</v>
      </c>
      <c r="L125" s="211">
        <f t="shared" si="199"/>
        <v>500</v>
      </c>
      <c r="M125" s="211">
        <f t="shared" si="199"/>
        <v>500</v>
      </c>
      <c r="N125" s="211">
        <f t="shared" si="199"/>
        <v>0</v>
      </c>
      <c r="O125" s="211">
        <f t="shared" si="199"/>
        <v>500</v>
      </c>
      <c r="P125" s="211">
        <f t="shared" si="199"/>
        <v>500</v>
      </c>
      <c r="Q125" s="211">
        <f t="shared" si="199"/>
        <v>0</v>
      </c>
      <c r="R125" s="211">
        <f t="shared" si="199"/>
        <v>500</v>
      </c>
      <c r="S125" s="211">
        <f t="shared" si="199"/>
        <v>-500</v>
      </c>
      <c r="T125" s="211">
        <f t="shared" si="199"/>
        <v>500</v>
      </c>
      <c r="U125" s="211">
        <f t="shared" si="199"/>
        <v>-500</v>
      </c>
      <c r="V125" s="211">
        <f t="shared" si="199"/>
        <v>0</v>
      </c>
      <c r="W125" s="211">
        <f t="shared" si="199"/>
        <v>0</v>
      </c>
      <c r="X125" s="211">
        <f t="shared" ref="W125:AB126" si="205">X126</f>
        <v>0</v>
      </c>
      <c r="Y125" s="211">
        <f t="shared" si="199"/>
        <v>0</v>
      </c>
      <c r="Z125" s="211">
        <f t="shared" si="205"/>
        <v>0</v>
      </c>
      <c r="AA125" s="211">
        <f t="shared" si="199"/>
        <v>0</v>
      </c>
      <c r="AB125" s="211">
        <f t="shared" si="205"/>
        <v>0</v>
      </c>
    </row>
    <row r="126" spans="1:28" ht="20.25" hidden="1" customHeight="1" x14ac:dyDescent="0.2">
      <c r="A126" s="213" t="s">
        <v>500</v>
      </c>
      <c r="B126" s="206" t="s">
        <v>73</v>
      </c>
      <c r="C126" s="206" t="s">
        <v>204</v>
      </c>
      <c r="D126" s="206" t="s">
        <v>190</v>
      </c>
      <c r="E126" s="205" t="s">
        <v>736</v>
      </c>
      <c r="F126" s="206"/>
      <c r="G126" s="211">
        <f t="shared" si="199"/>
        <v>0</v>
      </c>
      <c r="H126" s="211">
        <f>H127</f>
        <v>700</v>
      </c>
      <c r="I126" s="211">
        <f t="shared" si="199"/>
        <v>0</v>
      </c>
      <c r="J126" s="211">
        <f t="shared" si="166"/>
        <v>700</v>
      </c>
      <c r="K126" s="211">
        <f t="shared" si="199"/>
        <v>50</v>
      </c>
      <c r="L126" s="211">
        <f t="shared" si="199"/>
        <v>500</v>
      </c>
      <c r="M126" s="211">
        <f t="shared" si="199"/>
        <v>500</v>
      </c>
      <c r="N126" s="211">
        <f t="shared" si="199"/>
        <v>0</v>
      </c>
      <c r="O126" s="211">
        <f t="shared" si="199"/>
        <v>500</v>
      </c>
      <c r="P126" s="211">
        <f t="shared" si="199"/>
        <v>500</v>
      </c>
      <c r="Q126" s="211">
        <f t="shared" si="199"/>
        <v>0</v>
      </c>
      <c r="R126" s="211">
        <f t="shared" si="199"/>
        <v>500</v>
      </c>
      <c r="S126" s="211">
        <f t="shared" si="199"/>
        <v>-500</v>
      </c>
      <c r="T126" s="211">
        <f t="shared" si="199"/>
        <v>500</v>
      </c>
      <c r="U126" s="211">
        <f t="shared" si="199"/>
        <v>-500</v>
      </c>
      <c r="V126" s="211">
        <f t="shared" si="199"/>
        <v>0</v>
      </c>
      <c r="W126" s="211">
        <f t="shared" si="205"/>
        <v>0</v>
      </c>
      <c r="X126" s="211">
        <f t="shared" si="205"/>
        <v>0</v>
      </c>
      <c r="Y126" s="211">
        <f t="shared" si="205"/>
        <v>0</v>
      </c>
      <c r="Z126" s="211">
        <f t="shared" si="205"/>
        <v>0</v>
      </c>
      <c r="AA126" s="211">
        <f t="shared" si="205"/>
        <v>0</v>
      </c>
      <c r="AB126" s="211">
        <f t="shared" si="205"/>
        <v>0</v>
      </c>
    </row>
    <row r="127" spans="1:28" ht="20.25" hidden="1" customHeight="1" x14ac:dyDescent="0.2">
      <c r="A127" s="213" t="s">
        <v>1222</v>
      </c>
      <c r="B127" s="206" t="s">
        <v>73</v>
      </c>
      <c r="C127" s="206" t="s">
        <v>204</v>
      </c>
      <c r="D127" s="206" t="s">
        <v>190</v>
      </c>
      <c r="E127" s="205" t="s">
        <v>736</v>
      </c>
      <c r="F127" s="206" t="s">
        <v>94</v>
      </c>
      <c r="G127" s="211"/>
      <c r="H127" s="211">
        <v>700</v>
      </c>
      <c r="I127" s="211">
        <v>0</v>
      </c>
      <c r="J127" s="211">
        <f t="shared" si="166"/>
        <v>700</v>
      </c>
      <c r="K127" s="211">
        <v>50</v>
      </c>
      <c r="L127" s="211">
        <v>500</v>
      </c>
      <c r="M127" s="211">
        <v>500</v>
      </c>
      <c r="N127" s="211">
        <v>0</v>
      </c>
      <c r="O127" s="211">
        <f>M127+N127</f>
        <v>500</v>
      </c>
      <c r="P127" s="211">
        <v>500</v>
      </c>
      <c r="Q127" s="211">
        <v>0</v>
      </c>
      <c r="R127" s="211">
        <f>P127+Q127</f>
        <v>500</v>
      </c>
      <c r="S127" s="211">
        <v>-500</v>
      </c>
      <c r="T127" s="211">
        <v>500</v>
      </c>
      <c r="U127" s="211">
        <v>-500</v>
      </c>
      <c r="V127" s="211">
        <f t="shared" ref="V127" si="206">T127+U127</f>
        <v>0</v>
      </c>
      <c r="W127" s="211">
        <v>0</v>
      </c>
      <c r="X127" s="211">
        <f t="shared" ref="X127" si="207">V127+W127</f>
        <v>0</v>
      </c>
      <c r="Y127" s="211">
        <v>0</v>
      </c>
      <c r="Z127" s="211">
        <f t="shared" ref="Z127" si="208">X127+Y127</f>
        <v>0</v>
      </c>
      <c r="AA127" s="211">
        <v>0</v>
      </c>
      <c r="AB127" s="211">
        <f t="shared" ref="AB127" si="209">Z127+AA127</f>
        <v>0</v>
      </c>
    </row>
    <row r="128" spans="1:28" ht="20.25" customHeight="1" x14ac:dyDescent="0.2">
      <c r="A128" s="340" t="s">
        <v>638</v>
      </c>
      <c r="B128" s="204" t="s">
        <v>73</v>
      </c>
      <c r="C128" s="204" t="s">
        <v>204</v>
      </c>
      <c r="D128" s="204" t="s">
        <v>192</v>
      </c>
      <c r="E128" s="207"/>
      <c r="F128" s="204"/>
      <c r="G128" s="229"/>
      <c r="H128" s="229">
        <f>H129</f>
        <v>80.099999999999994</v>
      </c>
      <c r="I128" s="229">
        <f>I129</f>
        <v>-80.099999999999994</v>
      </c>
      <c r="J128" s="229">
        <f>H128+I128</f>
        <v>0</v>
      </c>
      <c r="K128" s="229">
        <f>K129</f>
        <v>0</v>
      </c>
      <c r="L128" s="229">
        <f>I128+J128</f>
        <v>-80.099999999999994</v>
      </c>
      <c r="M128" s="229">
        <f>J128+K128</f>
        <v>0</v>
      </c>
      <c r="N128" s="229">
        <f>N129</f>
        <v>0</v>
      </c>
      <c r="O128" s="229">
        <f>O129</f>
        <v>0</v>
      </c>
      <c r="P128" s="229">
        <f t="shared" ref="P128:P129" si="210">M128+N128</f>
        <v>0</v>
      </c>
      <c r="Q128" s="229">
        <f t="shared" ref="Q128:Q129" si="211">N128+O128</f>
        <v>0</v>
      </c>
      <c r="R128" s="229">
        <f t="shared" ref="R128:R129" si="212">P128+Q128</f>
        <v>0</v>
      </c>
      <c r="S128" s="229">
        <f t="shared" ref="S128:AB128" si="213">S129</f>
        <v>300</v>
      </c>
      <c r="T128" s="229">
        <f t="shared" si="213"/>
        <v>0</v>
      </c>
      <c r="U128" s="229">
        <f t="shared" si="213"/>
        <v>500</v>
      </c>
      <c r="V128" s="229">
        <f t="shared" si="213"/>
        <v>500</v>
      </c>
      <c r="W128" s="229">
        <f t="shared" si="213"/>
        <v>0</v>
      </c>
      <c r="X128" s="229">
        <f t="shared" si="213"/>
        <v>500</v>
      </c>
      <c r="Y128" s="229">
        <f t="shared" si="213"/>
        <v>0</v>
      </c>
      <c r="Z128" s="229">
        <f t="shared" si="213"/>
        <v>500</v>
      </c>
      <c r="AA128" s="229">
        <f t="shared" si="213"/>
        <v>0</v>
      </c>
      <c r="AB128" s="229">
        <f t="shared" si="213"/>
        <v>500</v>
      </c>
    </row>
    <row r="129" spans="1:28" ht="20.25" customHeight="1" x14ac:dyDescent="0.2">
      <c r="A129" s="213" t="s">
        <v>500</v>
      </c>
      <c r="B129" s="206" t="s">
        <v>73</v>
      </c>
      <c r="C129" s="206" t="s">
        <v>204</v>
      </c>
      <c r="D129" s="206" t="s">
        <v>192</v>
      </c>
      <c r="E129" s="205" t="s">
        <v>736</v>
      </c>
      <c r="F129" s="206" t="s">
        <v>94</v>
      </c>
      <c r="G129" s="211"/>
      <c r="H129" s="211">
        <v>80.099999999999994</v>
      </c>
      <c r="I129" s="211">
        <v>-80.099999999999994</v>
      </c>
      <c r="J129" s="211">
        <f>H129+I129</f>
        <v>0</v>
      </c>
      <c r="K129" s="211">
        <v>0</v>
      </c>
      <c r="L129" s="211">
        <f>I129+J129</f>
        <v>-80.099999999999994</v>
      </c>
      <c r="M129" s="211">
        <f>J129+K129</f>
        <v>0</v>
      </c>
      <c r="N129" s="211">
        <v>0</v>
      </c>
      <c r="O129" s="211">
        <f>M129+N129</f>
        <v>0</v>
      </c>
      <c r="P129" s="211">
        <f t="shared" si="210"/>
        <v>0</v>
      </c>
      <c r="Q129" s="211">
        <f t="shared" si="211"/>
        <v>0</v>
      </c>
      <c r="R129" s="211">
        <f t="shared" si="212"/>
        <v>0</v>
      </c>
      <c r="S129" s="211">
        <v>300</v>
      </c>
      <c r="T129" s="211">
        <v>0</v>
      </c>
      <c r="U129" s="211">
        <v>500</v>
      </c>
      <c r="V129" s="211">
        <v>500</v>
      </c>
      <c r="W129" s="211">
        <v>0</v>
      </c>
      <c r="X129" s="211">
        <f t="shared" ref="X129" si="214">V129+W129</f>
        <v>500</v>
      </c>
      <c r="Y129" s="211">
        <v>0</v>
      </c>
      <c r="Z129" s="211">
        <f t="shared" ref="Z129" si="215">X129+Y129</f>
        <v>500</v>
      </c>
      <c r="AA129" s="211">
        <v>0</v>
      </c>
      <c r="AB129" s="211">
        <f t="shared" ref="AB129" si="216">Z129+AA129</f>
        <v>500</v>
      </c>
    </row>
    <row r="130" spans="1:28" s="321" customFormat="1" ht="19.5" customHeight="1" x14ac:dyDescent="0.2">
      <c r="A130" s="413" t="s">
        <v>890</v>
      </c>
      <c r="B130" s="413"/>
      <c r="C130" s="413"/>
      <c r="D130" s="413"/>
      <c r="E130" s="413"/>
      <c r="F130" s="413"/>
      <c r="G130" s="348" t="e">
        <f>G147+G370+G375</f>
        <v>#REF!</v>
      </c>
      <c r="H130" s="348" t="e">
        <f t="shared" ref="H130:W130" si="217">H147+H370</f>
        <v>#REF!</v>
      </c>
      <c r="I130" s="348" t="e">
        <f t="shared" si="217"/>
        <v>#REF!</v>
      </c>
      <c r="J130" s="348" t="e">
        <f t="shared" si="217"/>
        <v>#REF!</v>
      </c>
      <c r="K130" s="348" t="e">
        <f t="shared" si="217"/>
        <v>#REF!</v>
      </c>
      <c r="L130" s="348" t="e">
        <f t="shared" si="217"/>
        <v>#REF!</v>
      </c>
      <c r="M130" s="348" t="e">
        <f t="shared" si="217"/>
        <v>#REF!</v>
      </c>
      <c r="N130" s="348" t="e">
        <f t="shared" si="217"/>
        <v>#REF!</v>
      </c>
      <c r="O130" s="348" t="e">
        <f t="shared" si="217"/>
        <v>#REF!</v>
      </c>
      <c r="P130" s="348" t="e">
        <f t="shared" si="217"/>
        <v>#REF!</v>
      </c>
      <c r="Q130" s="348" t="e">
        <f t="shared" si="217"/>
        <v>#REF!</v>
      </c>
      <c r="R130" s="348" t="e">
        <f t="shared" si="217"/>
        <v>#REF!</v>
      </c>
      <c r="S130" s="348" t="e">
        <f t="shared" si="217"/>
        <v>#REF!</v>
      </c>
      <c r="T130" s="348" t="e">
        <f t="shared" si="217"/>
        <v>#REF!</v>
      </c>
      <c r="U130" s="348" t="e">
        <f t="shared" si="217"/>
        <v>#REF!</v>
      </c>
      <c r="V130" s="348" t="e">
        <f t="shared" si="217"/>
        <v>#REF!</v>
      </c>
      <c r="W130" s="348" t="e">
        <f t="shared" si="217"/>
        <v>#REF!</v>
      </c>
      <c r="X130" s="348" t="e">
        <f>X147+X370+X375</f>
        <v>#REF!</v>
      </c>
      <c r="Y130" s="348" t="e">
        <f>Y147+Y370+Y375</f>
        <v>#REF!</v>
      </c>
      <c r="Z130" s="348">
        <f>Z147+Z370+Z375</f>
        <v>842835.61</v>
      </c>
      <c r="AA130" s="348">
        <f>AA147+AA370+AA375</f>
        <v>230501.97155000002</v>
      </c>
      <c r="AB130" s="348">
        <f>AB147+AB370+AB375</f>
        <v>1073337.58155</v>
      </c>
    </row>
    <row r="131" spans="1:28" s="323" customFormat="1" ht="12.75" hidden="1" customHeight="1" x14ac:dyDescent="0.2">
      <c r="A131" s="340" t="s">
        <v>72</v>
      </c>
      <c r="B131" s="204" t="s">
        <v>130</v>
      </c>
      <c r="C131" s="204" t="s">
        <v>190</v>
      </c>
      <c r="D131" s="204"/>
      <c r="E131" s="204"/>
      <c r="F131" s="204"/>
      <c r="G131" s="229"/>
      <c r="H131" s="229"/>
      <c r="I131" s="229"/>
      <c r="J131" s="229" t="e">
        <f>J132+J139</f>
        <v>#REF!</v>
      </c>
      <c r="K131" s="229"/>
      <c r="L131" s="229" t="e">
        <f>L132+L139</f>
        <v>#REF!</v>
      </c>
      <c r="M131" s="229">
        <f>M132+M139</f>
        <v>0</v>
      </c>
      <c r="N131" s="229" t="e">
        <f t="shared" ref="N131:R131" si="218">N132+N139</f>
        <v>#REF!</v>
      </c>
      <c r="O131" s="229">
        <f t="shared" si="218"/>
        <v>0</v>
      </c>
      <c r="P131" s="229" t="e">
        <f t="shared" si="218"/>
        <v>#REF!</v>
      </c>
      <c r="Q131" s="229">
        <f t="shared" si="218"/>
        <v>0</v>
      </c>
      <c r="R131" s="229" t="e">
        <f t="shared" si="218"/>
        <v>#REF!</v>
      </c>
      <c r="S131" s="229">
        <f t="shared" ref="S131:T131" si="219">S132+S139</f>
        <v>0</v>
      </c>
      <c r="T131" s="229" t="e">
        <f t="shared" si="219"/>
        <v>#REF!</v>
      </c>
      <c r="U131" s="229">
        <f t="shared" ref="U131:V131" si="220">U132+U139</f>
        <v>0</v>
      </c>
      <c r="V131" s="229" t="e">
        <f t="shared" si="220"/>
        <v>#REF!</v>
      </c>
      <c r="W131" s="229">
        <f t="shared" ref="W131:X131" si="221">W132+W139</f>
        <v>0</v>
      </c>
      <c r="X131" s="229" t="e">
        <f t="shared" si="221"/>
        <v>#REF!</v>
      </c>
      <c r="Y131" s="229">
        <f t="shared" ref="Y131:Z131" si="222">Y132+Y139</f>
        <v>0</v>
      </c>
      <c r="Z131" s="229" t="e">
        <f t="shared" si="222"/>
        <v>#REF!</v>
      </c>
      <c r="AA131" s="229">
        <f t="shared" ref="AA131:AB131" si="223">AA132+AA139</f>
        <v>0</v>
      </c>
      <c r="AB131" s="229" t="e">
        <f t="shared" si="223"/>
        <v>#REF!</v>
      </c>
    </row>
    <row r="132" spans="1:28" ht="25.5" hidden="1" customHeight="1" x14ac:dyDescent="0.2">
      <c r="A132" s="340" t="s">
        <v>368</v>
      </c>
      <c r="B132" s="204" t="s">
        <v>130</v>
      </c>
      <c r="C132" s="204" t="s">
        <v>190</v>
      </c>
      <c r="D132" s="204" t="s">
        <v>205</v>
      </c>
      <c r="E132" s="204"/>
      <c r="F132" s="204"/>
      <c r="G132" s="211"/>
      <c r="H132" s="211"/>
      <c r="I132" s="211"/>
      <c r="J132" s="211" t="e">
        <f>J133</f>
        <v>#REF!</v>
      </c>
      <c r="K132" s="211"/>
      <c r="L132" s="211" t="e">
        <f>L133</f>
        <v>#REF!</v>
      </c>
      <c r="M132" s="211">
        <f>M133</f>
        <v>0</v>
      </c>
      <c r="N132" s="211" t="e">
        <f t="shared" ref="N132:AB133" si="224">N133</f>
        <v>#REF!</v>
      </c>
      <c r="O132" s="211">
        <f t="shared" si="224"/>
        <v>0</v>
      </c>
      <c r="P132" s="211" t="e">
        <f t="shared" si="224"/>
        <v>#REF!</v>
      </c>
      <c r="Q132" s="211">
        <f t="shared" si="224"/>
        <v>0</v>
      </c>
      <c r="R132" s="211" t="e">
        <f t="shared" si="224"/>
        <v>#REF!</v>
      </c>
      <c r="S132" s="211">
        <f t="shared" si="224"/>
        <v>0</v>
      </c>
      <c r="T132" s="211" t="e">
        <f t="shared" si="224"/>
        <v>#REF!</v>
      </c>
      <c r="U132" s="211">
        <f t="shared" si="224"/>
        <v>0</v>
      </c>
      <c r="V132" s="211" t="e">
        <f t="shared" si="224"/>
        <v>#REF!</v>
      </c>
      <c r="W132" s="211">
        <f t="shared" si="224"/>
        <v>0</v>
      </c>
      <c r="X132" s="211" t="e">
        <f t="shared" si="224"/>
        <v>#REF!</v>
      </c>
      <c r="Y132" s="211">
        <f t="shared" si="224"/>
        <v>0</v>
      </c>
      <c r="Z132" s="211" t="e">
        <f t="shared" si="224"/>
        <v>#REF!</v>
      </c>
      <c r="AA132" s="211">
        <f t="shared" si="224"/>
        <v>0</v>
      </c>
      <c r="AB132" s="211" t="e">
        <f t="shared" si="224"/>
        <v>#REF!</v>
      </c>
    </row>
    <row r="133" spans="1:28" ht="12.75" hidden="1" customHeight="1" x14ac:dyDescent="0.2">
      <c r="A133" s="213" t="s">
        <v>324</v>
      </c>
      <c r="B133" s="206" t="s">
        <v>130</v>
      </c>
      <c r="C133" s="206" t="s">
        <v>190</v>
      </c>
      <c r="D133" s="206" t="s">
        <v>205</v>
      </c>
      <c r="E133" s="206" t="s">
        <v>325</v>
      </c>
      <c r="F133" s="206"/>
      <c r="G133" s="211"/>
      <c r="H133" s="211"/>
      <c r="I133" s="211"/>
      <c r="J133" s="211" t="e">
        <f>J134</f>
        <v>#REF!</v>
      </c>
      <c r="K133" s="211"/>
      <c r="L133" s="211" t="e">
        <f>L134</f>
        <v>#REF!</v>
      </c>
      <c r="M133" s="211">
        <f>M134</f>
        <v>0</v>
      </c>
      <c r="N133" s="211" t="e">
        <f t="shared" si="224"/>
        <v>#REF!</v>
      </c>
      <c r="O133" s="211">
        <f t="shared" si="224"/>
        <v>0</v>
      </c>
      <c r="P133" s="211" t="e">
        <f t="shared" si="224"/>
        <v>#REF!</v>
      </c>
      <c r="Q133" s="211">
        <f t="shared" si="224"/>
        <v>0</v>
      </c>
      <c r="R133" s="211" t="e">
        <f t="shared" si="224"/>
        <v>#REF!</v>
      </c>
      <c r="S133" s="211">
        <f t="shared" si="224"/>
        <v>0</v>
      </c>
      <c r="T133" s="211" t="e">
        <f t="shared" si="224"/>
        <v>#REF!</v>
      </c>
      <c r="U133" s="211">
        <f t="shared" si="224"/>
        <v>0</v>
      </c>
      <c r="V133" s="211" t="e">
        <f t="shared" si="224"/>
        <v>#REF!</v>
      </c>
      <c r="W133" s="211">
        <f t="shared" si="224"/>
        <v>0</v>
      </c>
      <c r="X133" s="211" t="e">
        <f t="shared" si="224"/>
        <v>#REF!</v>
      </c>
      <c r="Y133" s="211">
        <f t="shared" si="224"/>
        <v>0</v>
      </c>
      <c r="Z133" s="211" t="e">
        <f t="shared" si="224"/>
        <v>#REF!</v>
      </c>
      <c r="AA133" s="211">
        <f t="shared" si="224"/>
        <v>0</v>
      </c>
      <c r="AB133" s="211" t="e">
        <f t="shared" si="224"/>
        <v>#REF!</v>
      </c>
    </row>
    <row r="134" spans="1:28" ht="51" hidden="1" customHeight="1" x14ac:dyDescent="0.2">
      <c r="A134" s="213" t="s">
        <v>969</v>
      </c>
      <c r="B134" s="206" t="s">
        <v>130</v>
      </c>
      <c r="C134" s="206" t="s">
        <v>190</v>
      </c>
      <c r="D134" s="206" t="s">
        <v>205</v>
      </c>
      <c r="E134" s="206" t="s">
        <v>369</v>
      </c>
      <c r="F134" s="206"/>
      <c r="G134" s="211"/>
      <c r="H134" s="211"/>
      <c r="I134" s="211"/>
      <c r="J134" s="211" t="e">
        <f>J135+J137+J136</f>
        <v>#REF!</v>
      </c>
      <c r="K134" s="211"/>
      <c r="L134" s="211" t="e">
        <f>L135+L137+L136</f>
        <v>#REF!</v>
      </c>
      <c r="M134" s="211">
        <f>M135+M137+M136</f>
        <v>0</v>
      </c>
      <c r="N134" s="211" t="e">
        <f t="shared" ref="N134:R134" si="225">N135+N137+N136</f>
        <v>#REF!</v>
      </c>
      <c r="O134" s="211">
        <f t="shared" si="225"/>
        <v>0</v>
      </c>
      <c r="P134" s="211" t="e">
        <f t="shared" si="225"/>
        <v>#REF!</v>
      </c>
      <c r="Q134" s="211">
        <f t="shared" si="225"/>
        <v>0</v>
      </c>
      <c r="R134" s="211" t="e">
        <f t="shared" si="225"/>
        <v>#REF!</v>
      </c>
      <c r="S134" s="211">
        <f t="shared" ref="S134:T134" si="226">S135+S137+S136</f>
        <v>0</v>
      </c>
      <c r="T134" s="211" t="e">
        <f t="shared" si="226"/>
        <v>#REF!</v>
      </c>
      <c r="U134" s="211">
        <f t="shared" ref="U134:V134" si="227">U135+U137+U136</f>
        <v>0</v>
      </c>
      <c r="V134" s="211" t="e">
        <f t="shared" si="227"/>
        <v>#REF!</v>
      </c>
      <c r="W134" s="211">
        <f t="shared" ref="W134:X134" si="228">W135+W137+W136</f>
        <v>0</v>
      </c>
      <c r="X134" s="211" t="e">
        <f t="shared" si="228"/>
        <v>#REF!</v>
      </c>
      <c r="Y134" s="211">
        <f t="shared" ref="Y134:Z134" si="229">Y135+Y137+Y136</f>
        <v>0</v>
      </c>
      <c r="Z134" s="211" t="e">
        <f t="shared" si="229"/>
        <v>#REF!</v>
      </c>
      <c r="AA134" s="211">
        <f t="shared" ref="AA134:AB134" si="230">AA135+AA137+AA136</f>
        <v>0</v>
      </c>
      <c r="AB134" s="211" t="e">
        <f t="shared" si="230"/>
        <v>#REF!</v>
      </c>
    </row>
    <row r="135" spans="1:28" ht="12.75" hidden="1" customHeight="1" x14ac:dyDescent="0.2">
      <c r="A135" s="213" t="s">
        <v>300</v>
      </c>
      <c r="B135" s="206" t="s">
        <v>130</v>
      </c>
      <c r="C135" s="206" t="s">
        <v>190</v>
      </c>
      <c r="D135" s="206" t="s">
        <v>205</v>
      </c>
      <c r="E135" s="206" t="s">
        <v>369</v>
      </c>
      <c r="F135" s="206" t="s">
        <v>301</v>
      </c>
      <c r="G135" s="211"/>
      <c r="H135" s="211"/>
      <c r="I135" s="211"/>
      <c r="J135" s="211" t="e">
        <f>#REF!+I135</f>
        <v>#REF!</v>
      </c>
      <c r="K135" s="211"/>
      <c r="L135" s="211" t="e">
        <f>F135+J135</f>
        <v>#REF!</v>
      </c>
      <c r="M135" s="211">
        <f>G135+K135</f>
        <v>0</v>
      </c>
      <c r="N135" s="211" t="e">
        <f t="shared" ref="N135:O136" si="231">H135+L135</f>
        <v>#REF!</v>
      </c>
      <c r="O135" s="211">
        <f t="shared" si="231"/>
        <v>0</v>
      </c>
      <c r="P135" s="211" t="e">
        <f>J135+N135</f>
        <v>#REF!</v>
      </c>
      <c r="Q135" s="211">
        <f t="shared" ref="Q135:R136" si="232">K135+O135</f>
        <v>0</v>
      </c>
      <c r="R135" s="211" t="e">
        <f t="shared" si="232"/>
        <v>#REF!</v>
      </c>
      <c r="S135" s="211">
        <f t="shared" ref="S135:S136" si="233">M135+Q135</f>
        <v>0</v>
      </c>
      <c r="T135" s="211" t="e">
        <f t="shared" ref="T135:T136" si="234">N135+R135</f>
        <v>#REF!</v>
      </c>
      <c r="U135" s="211">
        <f t="shared" ref="U135:U136" si="235">O135+S135</f>
        <v>0</v>
      </c>
      <c r="V135" s="211" t="e">
        <f t="shared" ref="V135:V136" si="236">P135+T135</f>
        <v>#REF!</v>
      </c>
      <c r="W135" s="211">
        <f t="shared" ref="W135:W136" si="237">Q135+U135</f>
        <v>0</v>
      </c>
      <c r="X135" s="211" t="e">
        <f t="shared" ref="X135:X136" si="238">R135+V135</f>
        <v>#REF!</v>
      </c>
      <c r="Y135" s="211">
        <f t="shared" ref="Y135:Y136" si="239">S135+W135</f>
        <v>0</v>
      </c>
      <c r="Z135" s="211" t="e">
        <f t="shared" ref="Z135:Z136" si="240">T135+X135</f>
        <v>#REF!</v>
      </c>
      <c r="AA135" s="211">
        <f t="shared" ref="AA135:AA136" si="241">U135+Y135</f>
        <v>0</v>
      </c>
      <c r="AB135" s="211" t="e">
        <f t="shared" ref="AB135:AB136" si="242">V135+Z135</f>
        <v>#REF!</v>
      </c>
    </row>
    <row r="136" spans="1:28" ht="12.75" hidden="1" customHeight="1" x14ac:dyDescent="0.2">
      <c r="A136" s="213" t="s">
        <v>302</v>
      </c>
      <c r="B136" s="206" t="s">
        <v>130</v>
      </c>
      <c r="C136" s="206" t="s">
        <v>190</v>
      </c>
      <c r="D136" s="206" t="s">
        <v>205</v>
      </c>
      <c r="E136" s="206" t="s">
        <v>369</v>
      </c>
      <c r="F136" s="206" t="s">
        <v>303</v>
      </c>
      <c r="G136" s="211"/>
      <c r="H136" s="211"/>
      <c r="I136" s="211"/>
      <c r="J136" s="211" t="e">
        <f>#REF!+I136</f>
        <v>#REF!</v>
      </c>
      <c r="K136" s="211"/>
      <c r="L136" s="211" t="e">
        <f>F136+J136</f>
        <v>#REF!</v>
      </c>
      <c r="M136" s="211">
        <f>G136+K136</f>
        <v>0</v>
      </c>
      <c r="N136" s="211" t="e">
        <f t="shared" si="231"/>
        <v>#REF!</v>
      </c>
      <c r="O136" s="211">
        <f t="shared" si="231"/>
        <v>0</v>
      </c>
      <c r="P136" s="211" t="e">
        <f>J136+N136</f>
        <v>#REF!</v>
      </c>
      <c r="Q136" s="211">
        <f t="shared" si="232"/>
        <v>0</v>
      </c>
      <c r="R136" s="211" t="e">
        <f t="shared" si="232"/>
        <v>#REF!</v>
      </c>
      <c r="S136" s="211">
        <f t="shared" si="233"/>
        <v>0</v>
      </c>
      <c r="T136" s="211" t="e">
        <f t="shared" si="234"/>
        <v>#REF!</v>
      </c>
      <c r="U136" s="211">
        <f t="shared" si="235"/>
        <v>0</v>
      </c>
      <c r="V136" s="211" t="e">
        <f t="shared" si="236"/>
        <v>#REF!</v>
      </c>
      <c r="W136" s="211">
        <f t="shared" si="237"/>
        <v>0</v>
      </c>
      <c r="X136" s="211" t="e">
        <f t="shared" si="238"/>
        <v>#REF!</v>
      </c>
      <c r="Y136" s="211">
        <f t="shared" si="239"/>
        <v>0</v>
      </c>
      <c r="Z136" s="211" t="e">
        <f t="shared" si="240"/>
        <v>#REF!</v>
      </c>
      <c r="AA136" s="211">
        <f t="shared" si="241"/>
        <v>0</v>
      </c>
      <c r="AB136" s="211" t="e">
        <f t="shared" si="242"/>
        <v>#REF!</v>
      </c>
    </row>
    <row r="137" spans="1:28" ht="25.5" hidden="1" customHeight="1" x14ac:dyDescent="0.2">
      <c r="A137" s="213" t="s">
        <v>147</v>
      </c>
      <c r="B137" s="206" t="s">
        <v>130</v>
      </c>
      <c r="C137" s="206" t="s">
        <v>190</v>
      </c>
      <c r="D137" s="206" t="s">
        <v>205</v>
      </c>
      <c r="E137" s="206" t="s">
        <v>370</v>
      </c>
      <c r="F137" s="206"/>
      <c r="G137" s="211"/>
      <c r="H137" s="211"/>
      <c r="I137" s="211"/>
      <c r="J137" s="211" t="e">
        <f>J138</f>
        <v>#REF!</v>
      </c>
      <c r="K137" s="211"/>
      <c r="L137" s="211" t="e">
        <f>L138</f>
        <v>#REF!</v>
      </c>
      <c r="M137" s="211">
        <f>M138</f>
        <v>0</v>
      </c>
      <c r="N137" s="211" t="e">
        <f t="shared" ref="N137:AB137" si="243">N138</f>
        <v>#REF!</v>
      </c>
      <c r="O137" s="211">
        <f t="shared" si="243"/>
        <v>0</v>
      </c>
      <c r="P137" s="211" t="e">
        <f t="shared" si="243"/>
        <v>#REF!</v>
      </c>
      <c r="Q137" s="211">
        <f t="shared" si="243"/>
        <v>0</v>
      </c>
      <c r="R137" s="211" t="e">
        <f t="shared" si="243"/>
        <v>#REF!</v>
      </c>
      <c r="S137" s="211">
        <f t="shared" si="243"/>
        <v>0</v>
      </c>
      <c r="T137" s="211" t="e">
        <f t="shared" si="243"/>
        <v>#REF!</v>
      </c>
      <c r="U137" s="211">
        <f t="shared" si="243"/>
        <v>0</v>
      </c>
      <c r="V137" s="211" t="e">
        <f t="shared" si="243"/>
        <v>#REF!</v>
      </c>
      <c r="W137" s="211">
        <f t="shared" si="243"/>
        <v>0</v>
      </c>
      <c r="X137" s="211" t="e">
        <f t="shared" si="243"/>
        <v>#REF!</v>
      </c>
      <c r="Y137" s="211">
        <f t="shared" si="243"/>
        <v>0</v>
      </c>
      <c r="Z137" s="211" t="e">
        <f t="shared" si="243"/>
        <v>#REF!</v>
      </c>
      <c r="AA137" s="211">
        <f t="shared" si="243"/>
        <v>0</v>
      </c>
      <c r="AB137" s="211" t="e">
        <f t="shared" si="243"/>
        <v>#REF!</v>
      </c>
    </row>
    <row r="138" spans="1:28" ht="12.75" hidden="1" customHeight="1" x14ac:dyDescent="0.2">
      <c r="A138" s="213" t="s">
        <v>300</v>
      </c>
      <c r="B138" s="206" t="s">
        <v>130</v>
      </c>
      <c r="C138" s="206" t="s">
        <v>190</v>
      </c>
      <c r="D138" s="206" t="s">
        <v>205</v>
      </c>
      <c r="E138" s="206" t="s">
        <v>370</v>
      </c>
      <c r="F138" s="206" t="s">
        <v>301</v>
      </c>
      <c r="G138" s="211"/>
      <c r="H138" s="211"/>
      <c r="I138" s="211"/>
      <c r="J138" s="211" t="e">
        <f>#REF!+I138</f>
        <v>#REF!</v>
      </c>
      <c r="K138" s="211"/>
      <c r="L138" s="211" t="e">
        <f>F138+J138</f>
        <v>#REF!</v>
      </c>
      <c r="M138" s="211">
        <f>G138+K138</f>
        <v>0</v>
      </c>
      <c r="N138" s="211" t="e">
        <f t="shared" ref="N138:O138" si="244">H138+L138</f>
        <v>#REF!</v>
      </c>
      <c r="O138" s="211">
        <f t="shared" si="244"/>
        <v>0</v>
      </c>
      <c r="P138" s="211" t="e">
        <f>J138+N138</f>
        <v>#REF!</v>
      </c>
      <c r="Q138" s="211">
        <f t="shared" ref="Q138:R138" si="245">K138+O138</f>
        <v>0</v>
      </c>
      <c r="R138" s="211" t="e">
        <f t="shared" si="245"/>
        <v>#REF!</v>
      </c>
      <c r="S138" s="211">
        <f t="shared" ref="S138" si="246">M138+Q138</f>
        <v>0</v>
      </c>
      <c r="T138" s="211" t="e">
        <f t="shared" ref="T138" si="247">N138+R138</f>
        <v>#REF!</v>
      </c>
      <c r="U138" s="211">
        <f t="shared" ref="U138" si="248">O138+S138</f>
        <v>0</v>
      </c>
      <c r="V138" s="211" t="e">
        <f t="shared" ref="V138" si="249">P138+T138</f>
        <v>#REF!</v>
      </c>
      <c r="W138" s="211">
        <f t="shared" ref="W138" si="250">Q138+U138</f>
        <v>0</v>
      </c>
      <c r="X138" s="211" t="e">
        <f t="shared" ref="X138" si="251">R138+V138</f>
        <v>#REF!</v>
      </c>
      <c r="Y138" s="211">
        <f t="shared" ref="Y138" si="252">S138+W138</f>
        <v>0</v>
      </c>
      <c r="Z138" s="211" t="e">
        <f t="shared" ref="Z138" si="253">T138+X138</f>
        <v>#REF!</v>
      </c>
      <c r="AA138" s="211">
        <f t="shared" ref="AA138" si="254">U138+Y138</f>
        <v>0</v>
      </c>
      <c r="AB138" s="211" t="e">
        <f t="shared" ref="AB138" si="255">V138+Z138</f>
        <v>#REF!</v>
      </c>
    </row>
    <row r="139" spans="1:28" ht="12.75" hidden="1" customHeight="1" x14ac:dyDescent="0.2">
      <c r="A139" s="340" t="s">
        <v>206</v>
      </c>
      <c r="B139" s="204" t="s">
        <v>130</v>
      </c>
      <c r="C139" s="204" t="s">
        <v>190</v>
      </c>
      <c r="D139" s="204" t="s">
        <v>207</v>
      </c>
      <c r="E139" s="206"/>
      <c r="F139" s="206"/>
      <c r="G139" s="211"/>
      <c r="H139" s="211"/>
      <c r="I139" s="211"/>
      <c r="J139" s="211" t="e">
        <f>J140</f>
        <v>#REF!</v>
      </c>
      <c r="K139" s="211"/>
      <c r="L139" s="211" t="e">
        <f>L140</f>
        <v>#REF!</v>
      </c>
      <c r="M139" s="211">
        <f>M140</f>
        <v>0</v>
      </c>
      <c r="N139" s="211" t="e">
        <f t="shared" ref="N139:AB140" si="256">N140</f>
        <v>#REF!</v>
      </c>
      <c r="O139" s="211">
        <f t="shared" si="256"/>
        <v>0</v>
      </c>
      <c r="P139" s="211" t="e">
        <f t="shared" si="256"/>
        <v>#REF!</v>
      </c>
      <c r="Q139" s="211">
        <f t="shared" si="256"/>
        <v>0</v>
      </c>
      <c r="R139" s="211" t="e">
        <f t="shared" si="256"/>
        <v>#REF!</v>
      </c>
      <c r="S139" s="211">
        <f t="shared" si="256"/>
        <v>0</v>
      </c>
      <c r="T139" s="211" t="e">
        <f t="shared" si="256"/>
        <v>#REF!</v>
      </c>
      <c r="U139" s="211">
        <f t="shared" si="256"/>
        <v>0</v>
      </c>
      <c r="V139" s="211" t="e">
        <f t="shared" si="256"/>
        <v>#REF!</v>
      </c>
      <c r="W139" s="211">
        <f t="shared" si="256"/>
        <v>0</v>
      </c>
      <c r="X139" s="211" t="e">
        <f t="shared" si="256"/>
        <v>#REF!</v>
      </c>
      <c r="Y139" s="211">
        <f t="shared" si="256"/>
        <v>0</v>
      </c>
      <c r="Z139" s="211" t="e">
        <f t="shared" si="256"/>
        <v>#REF!</v>
      </c>
      <c r="AA139" s="211">
        <f t="shared" si="256"/>
        <v>0</v>
      </c>
      <c r="AB139" s="211" t="e">
        <f t="shared" si="256"/>
        <v>#REF!</v>
      </c>
    </row>
    <row r="140" spans="1:28" ht="25.5" hidden="1" customHeight="1" x14ac:dyDescent="0.2">
      <c r="A140" s="220" t="s">
        <v>371</v>
      </c>
      <c r="B140" s="206" t="s">
        <v>130</v>
      </c>
      <c r="C140" s="206" t="s">
        <v>190</v>
      </c>
      <c r="D140" s="206" t="s">
        <v>207</v>
      </c>
      <c r="E140" s="206" t="s">
        <v>372</v>
      </c>
      <c r="F140" s="206"/>
      <c r="G140" s="211"/>
      <c r="H140" s="211"/>
      <c r="I140" s="211"/>
      <c r="J140" s="211" t="e">
        <f>J141</f>
        <v>#REF!</v>
      </c>
      <c r="K140" s="211"/>
      <c r="L140" s="211" t="e">
        <f>L141</f>
        <v>#REF!</v>
      </c>
      <c r="M140" s="211">
        <f>M141</f>
        <v>0</v>
      </c>
      <c r="N140" s="211" t="e">
        <f t="shared" si="256"/>
        <v>#REF!</v>
      </c>
      <c r="O140" s="211">
        <f t="shared" si="256"/>
        <v>0</v>
      </c>
      <c r="P140" s="211" t="e">
        <f t="shared" si="256"/>
        <v>#REF!</v>
      </c>
      <c r="Q140" s="211">
        <f t="shared" si="256"/>
        <v>0</v>
      </c>
      <c r="R140" s="211" t="e">
        <f t="shared" si="256"/>
        <v>#REF!</v>
      </c>
      <c r="S140" s="211">
        <f t="shared" si="256"/>
        <v>0</v>
      </c>
      <c r="T140" s="211" t="e">
        <f t="shared" si="256"/>
        <v>#REF!</v>
      </c>
      <c r="U140" s="211">
        <f t="shared" si="256"/>
        <v>0</v>
      </c>
      <c r="V140" s="211" t="e">
        <f t="shared" si="256"/>
        <v>#REF!</v>
      </c>
      <c r="W140" s="211">
        <f t="shared" si="256"/>
        <v>0</v>
      </c>
      <c r="X140" s="211" t="e">
        <f t="shared" si="256"/>
        <v>#REF!</v>
      </c>
      <c r="Y140" s="211">
        <f t="shared" si="256"/>
        <v>0</v>
      </c>
      <c r="Z140" s="211" t="e">
        <f t="shared" si="256"/>
        <v>#REF!</v>
      </c>
      <c r="AA140" s="211">
        <f t="shared" si="256"/>
        <v>0</v>
      </c>
      <c r="AB140" s="211" t="e">
        <f t="shared" si="256"/>
        <v>#REF!</v>
      </c>
    </row>
    <row r="141" spans="1:28" ht="12.75" hidden="1" customHeight="1" x14ac:dyDescent="0.2">
      <c r="A141" s="213" t="s">
        <v>320</v>
      </c>
      <c r="B141" s="206" t="s">
        <v>130</v>
      </c>
      <c r="C141" s="206" t="s">
        <v>190</v>
      </c>
      <c r="D141" s="206" t="s">
        <v>207</v>
      </c>
      <c r="E141" s="206" t="s">
        <v>372</v>
      </c>
      <c r="F141" s="206" t="s">
        <v>321</v>
      </c>
      <c r="G141" s="211"/>
      <c r="H141" s="211"/>
      <c r="I141" s="211"/>
      <c r="J141" s="211" t="e">
        <f>#REF!+I141</f>
        <v>#REF!</v>
      </c>
      <c r="K141" s="211"/>
      <c r="L141" s="211" t="e">
        <f>F141+J141</f>
        <v>#REF!</v>
      </c>
      <c r="M141" s="211">
        <f>G141+K141</f>
        <v>0</v>
      </c>
      <c r="N141" s="211" t="e">
        <f t="shared" ref="N141:O141" si="257">H141+L141</f>
        <v>#REF!</v>
      </c>
      <c r="O141" s="211">
        <f t="shared" si="257"/>
        <v>0</v>
      </c>
      <c r="P141" s="211" t="e">
        <f>J141+N141</f>
        <v>#REF!</v>
      </c>
      <c r="Q141" s="211">
        <f t="shared" ref="Q141:R141" si="258">K141+O141</f>
        <v>0</v>
      </c>
      <c r="R141" s="211" t="e">
        <f t="shared" si="258"/>
        <v>#REF!</v>
      </c>
      <c r="S141" s="211">
        <f t="shared" ref="S141" si="259">M141+Q141</f>
        <v>0</v>
      </c>
      <c r="T141" s="211" t="e">
        <f t="shared" ref="T141" si="260">N141+R141</f>
        <v>#REF!</v>
      </c>
      <c r="U141" s="211">
        <f t="shared" ref="U141" si="261">O141+S141</f>
        <v>0</v>
      </c>
      <c r="V141" s="211" t="e">
        <f t="shared" ref="V141" si="262">P141+T141</f>
        <v>#REF!</v>
      </c>
      <c r="W141" s="211">
        <f t="shared" ref="W141" si="263">Q141+U141</f>
        <v>0</v>
      </c>
      <c r="X141" s="211" t="e">
        <f t="shared" ref="X141" si="264">R141+V141</f>
        <v>#REF!</v>
      </c>
      <c r="Y141" s="211">
        <f t="shared" ref="Y141" si="265">S141+W141</f>
        <v>0</v>
      </c>
      <c r="Z141" s="211" t="e">
        <f t="shared" ref="Z141" si="266">T141+X141</f>
        <v>#REF!</v>
      </c>
      <c r="AA141" s="211">
        <f t="shared" ref="AA141" si="267">U141+Y141</f>
        <v>0</v>
      </c>
      <c r="AB141" s="211" t="e">
        <f t="shared" ref="AB141" si="268">V141+Z141</f>
        <v>#REF!</v>
      </c>
    </row>
    <row r="142" spans="1:28" s="323" customFormat="1" ht="12.75" hidden="1" customHeight="1" x14ac:dyDescent="0.2">
      <c r="A142" s="340" t="s">
        <v>72</v>
      </c>
      <c r="B142" s="204" t="s">
        <v>130</v>
      </c>
      <c r="C142" s="204" t="s">
        <v>190</v>
      </c>
      <c r="D142" s="204"/>
      <c r="E142" s="203"/>
      <c r="F142" s="203"/>
      <c r="G142" s="229"/>
      <c r="H142" s="229"/>
      <c r="I142" s="229"/>
      <c r="J142" s="229" t="e">
        <f>J143</f>
        <v>#REF!</v>
      </c>
      <c r="K142" s="229"/>
      <c r="L142" s="229" t="e">
        <f t="shared" ref="L142:AA145" si="269">L143</f>
        <v>#REF!</v>
      </c>
      <c r="M142" s="229">
        <f t="shared" si="269"/>
        <v>0</v>
      </c>
      <c r="N142" s="229" t="e">
        <f t="shared" si="269"/>
        <v>#REF!</v>
      </c>
      <c r="O142" s="229">
        <f t="shared" si="269"/>
        <v>0</v>
      </c>
      <c r="P142" s="229" t="e">
        <f t="shared" si="269"/>
        <v>#REF!</v>
      </c>
      <c r="Q142" s="229">
        <f t="shared" si="269"/>
        <v>0</v>
      </c>
      <c r="R142" s="229" t="e">
        <f t="shared" si="269"/>
        <v>#REF!</v>
      </c>
      <c r="S142" s="229">
        <f t="shared" si="269"/>
        <v>0</v>
      </c>
      <c r="T142" s="229" t="e">
        <f t="shared" si="269"/>
        <v>#REF!</v>
      </c>
      <c r="U142" s="229">
        <f t="shared" si="269"/>
        <v>0</v>
      </c>
      <c r="V142" s="229" t="e">
        <f t="shared" si="269"/>
        <v>#REF!</v>
      </c>
      <c r="W142" s="229">
        <f t="shared" si="269"/>
        <v>0</v>
      </c>
      <c r="X142" s="229" t="e">
        <f t="shared" si="269"/>
        <v>#REF!</v>
      </c>
      <c r="Y142" s="229">
        <f t="shared" si="269"/>
        <v>0</v>
      </c>
      <c r="Z142" s="229" t="e">
        <f t="shared" si="269"/>
        <v>#REF!</v>
      </c>
      <c r="AA142" s="229">
        <f t="shared" si="269"/>
        <v>0</v>
      </c>
      <c r="AB142" s="229" t="e">
        <f t="shared" ref="AA142:AB145" si="270">AB143</f>
        <v>#REF!</v>
      </c>
    </row>
    <row r="143" spans="1:28" ht="12.75" hidden="1" customHeight="1" x14ac:dyDescent="0.2">
      <c r="A143" s="340" t="s">
        <v>206</v>
      </c>
      <c r="B143" s="204" t="s">
        <v>130</v>
      </c>
      <c r="C143" s="204" t="s">
        <v>190</v>
      </c>
      <c r="D143" s="204" t="s">
        <v>207</v>
      </c>
      <c r="E143" s="203"/>
      <c r="F143" s="203"/>
      <c r="G143" s="211"/>
      <c r="H143" s="211"/>
      <c r="I143" s="211"/>
      <c r="J143" s="211" t="e">
        <f>J144</f>
        <v>#REF!</v>
      </c>
      <c r="K143" s="211"/>
      <c r="L143" s="211" t="e">
        <f t="shared" si="269"/>
        <v>#REF!</v>
      </c>
      <c r="M143" s="211">
        <f t="shared" si="269"/>
        <v>0</v>
      </c>
      <c r="N143" s="211" t="e">
        <f t="shared" si="269"/>
        <v>#REF!</v>
      </c>
      <c r="O143" s="211">
        <f t="shared" si="269"/>
        <v>0</v>
      </c>
      <c r="P143" s="211" t="e">
        <f t="shared" si="269"/>
        <v>#REF!</v>
      </c>
      <c r="Q143" s="211">
        <f t="shared" si="269"/>
        <v>0</v>
      </c>
      <c r="R143" s="211" t="e">
        <f t="shared" si="269"/>
        <v>#REF!</v>
      </c>
      <c r="S143" s="211">
        <f t="shared" si="269"/>
        <v>0</v>
      </c>
      <c r="T143" s="211" t="e">
        <f t="shared" si="269"/>
        <v>#REF!</v>
      </c>
      <c r="U143" s="211">
        <f t="shared" si="269"/>
        <v>0</v>
      </c>
      <c r="V143" s="211" t="e">
        <f t="shared" si="269"/>
        <v>#REF!</v>
      </c>
      <c r="W143" s="211">
        <f t="shared" si="269"/>
        <v>0</v>
      </c>
      <c r="X143" s="211" t="e">
        <f t="shared" si="269"/>
        <v>#REF!</v>
      </c>
      <c r="Y143" s="211">
        <f t="shared" si="269"/>
        <v>0</v>
      </c>
      <c r="Z143" s="211" t="e">
        <f t="shared" si="269"/>
        <v>#REF!</v>
      </c>
      <c r="AA143" s="211">
        <f t="shared" si="270"/>
        <v>0</v>
      </c>
      <c r="AB143" s="211" t="e">
        <f t="shared" si="270"/>
        <v>#REF!</v>
      </c>
    </row>
    <row r="144" spans="1:28" ht="12.75" hidden="1" customHeight="1" x14ac:dyDescent="0.2">
      <c r="A144" s="213" t="s">
        <v>61</v>
      </c>
      <c r="B144" s="206" t="s">
        <v>130</v>
      </c>
      <c r="C144" s="206" t="s">
        <v>190</v>
      </c>
      <c r="D144" s="206" t="s">
        <v>207</v>
      </c>
      <c r="E144" s="205" t="s">
        <v>62</v>
      </c>
      <c r="F144" s="206"/>
      <c r="G144" s="211"/>
      <c r="H144" s="211"/>
      <c r="I144" s="211"/>
      <c r="J144" s="211" t="e">
        <f>J145</f>
        <v>#REF!</v>
      </c>
      <c r="K144" s="211"/>
      <c r="L144" s="211" t="e">
        <f t="shared" si="269"/>
        <v>#REF!</v>
      </c>
      <c r="M144" s="211">
        <f t="shared" si="269"/>
        <v>0</v>
      </c>
      <c r="N144" s="211" t="e">
        <f t="shared" si="269"/>
        <v>#REF!</v>
      </c>
      <c r="O144" s="211">
        <f t="shared" si="269"/>
        <v>0</v>
      </c>
      <c r="P144" s="211" t="e">
        <f t="shared" si="269"/>
        <v>#REF!</v>
      </c>
      <c r="Q144" s="211">
        <f t="shared" si="269"/>
        <v>0</v>
      </c>
      <c r="R144" s="211" t="e">
        <f t="shared" si="269"/>
        <v>#REF!</v>
      </c>
      <c r="S144" s="211">
        <f t="shared" si="269"/>
        <v>0</v>
      </c>
      <c r="T144" s="211" t="e">
        <f t="shared" si="269"/>
        <v>#REF!</v>
      </c>
      <c r="U144" s="211">
        <f t="shared" si="269"/>
        <v>0</v>
      </c>
      <c r="V144" s="211" t="e">
        <f t="shared" si="269"/>
        <v>#REF!</v>
      </c>
      <c r="W144" s="211">
        <f t="shared" si="269"/>
        <v>0</v>
      </c>
      <c r="X144" s="211" t="e">
        <f t="shared" si="269"/>
        <v>#REF!</v>
      </c>
      <c r="Y144" s="211">
        <f t="shared" si="269"/>
        <v>0</v>
      </c>
      <c r="Z144" s="211" t="e">
        <f t="shared" si="269"/>
        <v>#REF!</v>
      </c>
      <c r="AA144" s="211">
        <f t="shared" si="270"/>
        <v>0</v>
      </c>
      <c r="AB144" s="211" t="e">
        <f t="shared" si="270"/>
        <v>#REF!</v>
      </c>
    </row>
    <row r="145" spans="1:28" ht="25.5" hidden="1" customHeight="1" x14ac:dyDescent="0.2">
      <c r="A145" s="213" t="s">
        <v>135</v>
      </c>
      <c r="B145" s="206" t="s">
        <v>130</v>
      </c>
      <c r="C145" s="206" t="s">
        <v>190</v>
      </c>
      <c r="D145" s="206" t="s">
        <v>207</v>
      </c>
      <c r="E145" s="205" t="s">
        <v>134</v>
      </c>
      <c r="F145" s="206"/>
      <c r="G145" s="211"/>
      <c r="H145" s="211"/>
      <c r="I145" s="211"/>
      <c r="J145" s="211" t="e">
        <f>J146</f>
        <v>#REF!</v>
      </c>
      <c r="K145" s="211"/>
      <c r="L145" s="211" t="e">
        <f t="shared" si="269"/>
        <v>#REF!</v>
      </c>
      <c r="M145" s="211">
        <f t="shared" si="269"/>
        <v>0</v>
      </c>
      <c r="N145" s="211" t="e">
        <f t="shared" si="269"/>
        <v>#REF!</v>
      </c>
      <c r="O145" s="211">
        <f t="shared" si="269"/>
        <v>0</v>
      </c>
      <c r="P145" s="211" t="e">
        <f t="shared" si="269"/>
        <v>#REF!</v>
      </c>
      <c r="Q145" s="211">
        <f t="shared" si="269"/>
        <v>0</v>
      </c>
      <c r="R145" s="211" t="e">
        <f t="shared" si="269"/>
        <v>#REF!</v>
      </c>
      <c r="S145" s="211">
        <f t="shared" si="269"/>
        <v>0</v>
      </c>
      <c r="T145" s="211" t="e">
        <f t="shared" si="269"/>
        <v>#REF!</v>
      </c>
      <c r="U145" s="211">
        <f t="shared" si="269"/>
        <v>0</v>
      </c>
      <c r="V145" s="211" t="e">
        <f t="shared" si="269"/>
        <v>#REF!</v>
      </c>
      <c r="W145" s="211">
        <f t="shared" si="269"/>
        <v>0</v>
      </c>
      <c r="X145" s="211" t="e">
        <f t="shared" si="269"/>
        <v>#REF!</v>
      </c>
      <c r="Y145" s="211">
        <f t="shared" si="269"/>
        <v>0</v>
      </c>
      <c r="Z145" s="211" t="e">
        <f t="shared" si="269"/>
        <v>#REF!</v>
      </c>
      <c r="AA145" s="211">
        <f t="shared" si="270"/>
        <v>0</v>
      </c>
      <c r="AB145" s="211" t="e">
        <f t="shared" si="270"/>
        <v>#REF!</v>
      </c>
    </row>
    <row r="146" spans="1:28" ht="38.25" hidden="1" customHeight="1" x14ac:dyDescent="0.2">
      <c r="A146" s="213" t="s">
        <v>76</v>
      </c>
      <c r="B146" s="206" t="s">
        <v>130</v>
      </c>
      <c r="C146" s="206" t="s">
        <v>190</v>
      </c>
      <c r="D146" s="206" t="s">
        <v>207</v>
      </c>
      <c r="E146" s="205" t="s">
        <v>134</v>
      </c>
      <c r="F146" s="206" t="s">
        <v>77</v>
      </c>
      <c r="G146" s="211"/>
      <c r="H146" s="211"/>
      <c r="I146" s="211"/>
      <c r="J146" s="211" t="e">
        <f>#REF!+I146</f>
        <v>#REF!</v>
      </c>
      <c r="K146" s="211"/>
      <c r="L146" s="211" t="e">
        <f>F146+J146</f>
        <v>#REF!</v>
      </c>
      <c r="M146" s="211">
        <f>G146+K146</f>
        <v>0</v>
      </c>
      <c r="N146" s="211" t="e">
        <f t="shared" ref="N146:O146" si="271">H146+L146</f>
        <v>#REF!</v>
      </c>
      <c r="O146" s="211">
        <f t="shared" si="271"/>
        <v>0</v>
      </c>
      <c r="P146" s="211" t="e">
        <f>J146+N146</f>
        <v>#REF!</v>
      </c>
      <c r="Q146" s="211">
        <f t="shared" ref="Q146:R146" si="272">K146+O146</f>
        <v>0</v>
      </c>
      <c r="R146" s="211" t="e">
        <f t="shared" si="272"/>
        <v>#REF!</v>
      </c>
      <c r="S146" s="211">
        <f t="shared" ref="S146" si="273">M146+Q146</f>
        <v>0</v>
      </c>
      <c r="T146" s="211" t="e">
        <f t="shared" ref="T146" si="274">N146+R146</f>
        <v>#REF!</v>
      </c>
      <c r="U146" s="211">
        <f t="shared" ref="U146" si="275">O146+S146</f>
        <v>0</v>
      </c>
      <c r="V146" s="211" t="e">
        <f t="shared" ref="V146" si="276">P146+T146</f>
        <v>#REF!</v>
      </c>
      <c r="W146" s="211">
        <f t="shared" ref="W146" si="277">Q146+U146</f>
        <v>0</v>
      </c>
      <c r="X146" s="211" t="e">
        <f t="shared" ref="X146" si="278">R146+V146</f>
        <v>#REF!</v>
      </c>
      <c r="Y146" s="211">
        <f t="shared" ref="Y146" si="279">S146+W146</f>
        <v>0</v>
      </c>
      <c r="Z146" s="211" t="e">
        <f t="shared" ref="Z146" si="280">T146+X146</f>
        <v>#REF!</v>
      </c>
      <c r="AA146" s="211">
        <f t="shared" ref="AA146" si="281">U146+Y146</f>
        <v>0</v>
      </c>
      <c r="AB146" s="211" t="e">
        <f t="shared" ref="AB146" si="282">V146+Z146</f>
        <v>#REF!</v>
      </c>
    </row>
    <row r="147" spans="1:28" s="323" customFormat="1" ht="14.25" x14ac:dyDescent="0.2">
      <c r="A147" s="340" t="s">
        <v>298</v>
      </c>
      <c r="B147" s="204" t="s">
        <v>130</v>
      </c>
      <c r="C147" s="204" t="s">
        <v>202</v>
      </c>
      <c r="D147" s="204"/>
      <c r="E147" s="204"/>
      <c r="F147" s="204"/>
      <c r="G147" s="229" t="e">
        <f>G148+#REF!+#REF!+G303+G313</f>
        <v>#REF!</v>
      </c>
      <c r="H147" s="229" t="e">
        <f>H148+H186+#REF!+H303+H313</f>
        <v>#REF!</v>
      </c>
      <c r="I147" s="229" t="e">
        <f>I148+I186+#REF!+I303+I313</f>
        <v>#REF!</v>
      </c>
      <c r="J147" s="229" t="e">
        <f>J148+J186+#REF!+J303+J313</f>
        <v>#REF!</v>
      </c>
      <c r="K147" s="229" t="e">
        <f>K148+K186+#REF!+K303+K313</f>
        <v>#REF!</v>
      </c>
      <c r="L147" s="229" t="e">
        <f t="shared" ref="L147:AB147" si="283">L148+L186+L273+L303+L313</f>
        <v>#REF!</v>
      </c>
      <c r="M147" s="229" t="e">
        <f t="shared" si="283"/>
        <v>#REF!</v>
      </c>
      <c r="N147" s="229" t="e">
        <f t="shared" si="283"/>
        <v>#REF!</v>
      </c>
      <c r="O147" s="229" t="e">
        <f t="shared" si="283"/>
        <v>#REF!</v>
      </c>
      <c r="P147" s="229" t="e">
        <f t="shared" si="283"/>
        <v>#REF!</v>
      </c>
      <c r="Q147" s="229" t="e">
        <f t="shared" si="283"/>
        <v>#REF!</v>
      </c>
      <c r="R147" s="229" t="e">
        <f t="shared" si="283"/>
        <v>#REF!</v>
      </c>
      <c r="S147" s="229" t="e">
        <f t="shared" si="283"/>
        <v>#REF!</v>
      </c>
      <c r="T147" s="229" t="e">
        <f t="shared" si="283"/>
        <v>#REF!</v>
      </c>
      <c r="U147" s="229" t="e">
        <f t="shared" si="283"/>
        <v>#REF!</v>
      </c>
      <c r="V147" s="229" t="e">
        <f t="shared" si="283"/>
        <v>#REF!</v>
      </c>
      <c r="W147" s="229" t="e">
        <f t="shared" si="283"/>
        <v>#REF!</v>
      </c>
      <c r="X147" s="229" t="e">
        <f t="shared" si="283"/>
        <v>#REF!</v>
      </c>
      <c r="Y147" s="229" t="e">
        <f t="shared" si="283"/>
        <v>#REF!</v>
      </c>
      <c r="Z147" s="229">
        <f t="shared" si="283"/>
        <v>804191.24</v>
      </c>
      <c r="AA147" s="229">
        <f t="shared" si="283"/>
        <v>33974.585149999992</v>
      </c>
      <c r="AB147" s="229">
        <f t="shared" si="283"/>
        <v>838165.82515000005</v>
      </c>
    </row>
    <row r="148" spans="1:28" s="323" customFormat="1" ht="13.5" customHeight="1" x14ac:dyDescent="0.2">
      <c r="A148" s="222" t="s">
        <v>227</v>
      </c>
      <c r="B148" s="204" t="s">
        <v>130</v>
      </c>
      <c r="C148" s="204" t="s">
        <v>202</v>
      </c>
      <c r="D148" s="204" t="s">
        <v>190</v>
      </c>
      <c r="E148" s="204"/>
      <c r="F148" s="204"/>
      <c r="G148" s="229" t="e">
        <f>#REF!+G149</f>
        <v>#REF!</v>
      </c>
      <c r="H148" s="229">
        <f t="shared" ref="H148:K149" si="284">H149</f>
        <v>18791.29</v>
      </c>
      <c r="I148" s="229">
        <f t="shared" si="284"/>
        <v>351.48</v>
      </c>
      <c r="J148" s="229">
        <f t="shared" si="284"/>
        <v>19142.77</v>
      </c>
      <c r="K148" s="229">
        <f t="shared" si="284"/>
        <v>-1755.05</v>
      </c>
      <c r="L148" s="229">
        <f>L149</f>
        <v>21869.07</v>
      </c>
      <c r="M148" s="229">
        <f>M149</f>
        <v>17576.330000000002</v>
      </c>
      <c r="N148" s="229" t="e">
        <f>N149+#REF!</f>
        <v>#REF!</v>
      </c>
      <c r="O148" s="229" t="e">
        <f>O149+#REF!</f>
        <v>#REF!</v>
      </c>
      <c r="P148" s="229" t="e">
        <f>P149+#REF!</f>
        <v>#REF!</v>
      </c>
      <c r="Q148" s="229" t="e">
        <f>Q149+#REF!</f>
        <v>#REF!</v>
      </c>
      <c r="R148" s="229">
        <f>R149</f>
        <v>18000</v>
      </c>
      <c r="S148" s="229">
        <f t="shared" ref="S148:W148" si="285">S149</f>
        <v>-5147.54</v>
      </c>
      <c r="T148" s="229">
        <f t="shared" si="285"/>
        <v>0</v>
      </c>
      <c r="U148" s="229">
        <f t="shared" si="285"/>
        <v>8081.5499999999993</v>
      </c>
      <c r="V148" s="229">
        <f>V149</f>
        <v>61684.28</v>
      </c>
      <c r="W148" s="229">
        <f t="shared" si="285"/>
        <v>-53684.28</v>
      </c>
      <c r="X148" s="229" t="e">
        <f>X149</f>
        <v>#REF!</v>
      </c>
      <c r="Y148" s="229" t="e">
        <f t="shared" ref="Y148:AB148" si="286">Y149</f>
        <v>#REF!</v>
      </c>
      <c r="Z148" s="229">
        <f t="shared" si="286"/>
        <v>158165.09</v>
      </c>
      <c r="AA148" s="229">
        <f t="shared" si="286"/>
        <v>6752.0932999999986</v>
      </c>
      <c r="AB148" s="229">
        <f t="shared" si="286"/>
        <v>164917.1833</v>
      </c>
    </row>
    <row r="149" spans="1:28" s="323" customFormat="1" ht="37.5" customHeight="1" x14ac:dyDescent="0.2">
      <c r="A149" s="213" t="s">
        <v>957</v>
      </c>
      <c r="B149" s="206" t="s">
        <v>130</v>
      </c>
      <c r="C149" s="206" t="s">
        <v>202</v>
      </c>
      <c r="D149" s="206" t="s">
        <v>190</v>
      </c>
      <c r="E149" s="206" t="s">
        <v>729</v>
      </c>
      <c r="F149" s="206"/>
      <c r="G149" s="229"/>
      <c r="H149" s="229">
        <f t="shared" si="284"/>
        <v>18791.29</v>
      </c>
      <c r="I149" s="229">
        <f t="shared" si="284"/>
        <v>351.48</v>
      </c>
      <c r="J149" s="229">
        <f t="shared" si="284"/>
        <v>19142.77</v>
      </c>
      <c r="K149" s="229">
        <f t="shared" si="284"/>
        <v>-1755.05</v>
      </c>
      <c r="L149" s="229">
        <f>L150</f>
        <v>21869.07</v>
      </c>
      <c r="M149" s="229">
        <f>M150</f>
        <v>17576.330000000002</v>
      </c>
      <c r="N149" s="229">
        <f>N150</f>
        <v>-3654.89</v>
      </c>
      <c r="O149" s="229">
        <f t="shared" ref="O149:W149" si="287">O150</f>
        <v>18000</v>
      </c>
      <c r="P149" s="229">
        <f t="shared" si="287"/>
        <v>18000</v>
      </c>
      <c r="Q149" s="229">
        <f t="shared" si="287"/>
        <v>0</v>
      </c>
      <c r="R149" s="229">
        <f>R150</f>
        <v>18000</v>
      </c>
      <c r="S149" s="229">
        <f t="shared" si="287"/>
        <v>-5147.54</v>
      </c>
      <c r="T149" s="229">
        <f t="shared" si="287"/>
        <v>0</v>
      </c>
      <c r="U149" s="229">
        <f t="shared" si="287"/>
        <v>8081.5499999999993</v>
      </c>
      <c r="V149" s="229">
        <f t="shared" si="287"/>
        <v>61684.28</v>
      </c>
      <c r="W149" s="229">
        <f t="shared" si="287"/>
        <v>-53684.28</v>
      </c>
      <c r="X149" s="229" t="e">
        <f>X150+X151+X153+X154+X156+X157+X158+X159+X160+X161+X170+X175+X176+#REF!+#REF!+#REF!+X177+X180</f>
        <v>#REF!</v>
      </c>
      <c r="Y149" s="229" t="e">
        <f>Y150+Y151+Y153+Y154+Y156+Y157+Y158+Y159+Y160+Y161+Y170+Y175+Y176+#REF!+#REF!+#REF!+Y177+Y180</f>
        <v>#REF!</v>
      </c>
      <c r="Z149" s="229">
        <f>Z150+Z151+Z153+Z154+Z156+Z157+Z158+Z159+Z160+Z161+Z170+Z175+Z176+Z177+Z180+Z152+Z155+Z166+Z183</f>
        <v>158165.09</v>
      </c>
      <c r="AA149" s="229">
        <f t="shared" ref="AA149:AB149" si="288">AA150+AA151+AA153+AA154+AA156+AA157+AA158+AA159+AA160+AA161+AA170+AA175+AA176+AA177+AA180+AA152+AA155+AA166+AA183</f>
        <v>6752.0932999999986</v>
      </c>
      <c r="AB149" s="229">
        <f t="shared" si="288"/>
        <v>164917.1833</v>
      </c>
    </row>
    <row r="150" spans="1:28" s="323" customFormat="1" ht="18.75" customHeight="1" x14ac:dyDescent="0.2">
      <c r="A150" s="281" t="s">
        <v>876</v>
      </c>
      <c r="B150" s="206" t="s">
        <v>130</v>
      </c>
      <c r="C150" s="206" t="s">
        <v>202</v>
      </c>
      <c r="D150" s="206" t="s">
        <v>190</v>
      </c>
      <c r="E150" s="205" t="s">
        <v>729</v>
      </c>
      <c r="F150" s="206" t="s">
        <v>811</v>
      </c>
      <c r="G150" s="211"/>
      <c r="H150" s="211">
        <v>18791.29</v>
      </c>
      <c r="I150" s="211">
        <f>-1500+1851.48</f>
        <v>351.48</v>
      </c>
      <c r="J150" s="211">
        <f>H150+I150</f>
        <v>19142.77</v>
      </c>
      <c r="K150" s="211">
        <v>-1755.05</v>
      </c>
      <c r="L150" s="211">
        <f>19869.07+2000</f>
        <v>21869.07</v>
      </c>
      <c r="M150" s="211">
        <f>15576.33+2000</f>
        <v>17576.330000000002</v>
      </c>
      <c r="N150" s="211">
        <v>-3654.89</v>
      </c>
      <c r="O150" s="211">
        <v>18000</v>
      </c>
      <c r="P150" s="211">
        <v>18000</v>
      </c>
      <c r="Q150" s="211">
        <v>0</v>
      </c>
      <c r="R150" s="211">
        <f>P150+Q150</f>
        <v>18000</v>
      </c>
      <c r="S150" s="211">
        <f>-5592.25+600+412.2-567.49</f>
        <v>-5147.54</v>
      </c>
      <c r="T150" s="211">
        <v>0</v>
      </c>
      <c r="U150" s="211">
        <f>14000+1491.99-6810.44-600</f>
        <v>8081.5499999999993</v>
      </c>
      <c r="V150" s="211">
        <v>61684.28</v>
      </c>
      <c r="W150" s="211">
        <v>-53684.28</v>
      </c>
      <c r="X150" s="211">
        <v>0</v>
      </c>
      <c r="Y150" s="211">
        <v>20497</v>
      </c>
      <c r="Z150" s="211">
        <f t="shared" ref="Z150:Z160" si="289">X150+Y150</f>
        <v>20497</v>
      </c>
      <c r="AA150" s="211">
        <f>-1268.58+2540</f>
        <v>1271.42</v>
      </c>
      <c r="AB150" s="211">
        <f t="shared" ref="AB150:AB160" si="290">Z150+AA150</f>
        <v>21768.42</v>
      </c>
    </row>
    <row r="151" spans="1:28" s="323" customFormat="1" ht="33" customHeight="1" x14ac:dyDescent="0.2">
      <c r="A151" s="227" t="s">
        <v>879</v>
      </c>
      <c r="B151" s="206" t="s">
        <v>130</v>
      </c>
      <c r="C151" s="206" t="s">
        <v>202</v>
      </c>
      <c r="D151" s="206" t="s">
        <v>190</v>
      </c>
      <c r="E151" s="205" t="s">
        <v>729</v>
      </c>
      <c r="F151" s="206" t="s">
        <v>878</v>
      </c>
      <c r="G151" s="211"/>
      <c r="H151" s="211">
        <v>18791.29</v>
      </c>
      <c r="I151" s="211">
        <f>-1500+1851.48</f>
        <v>351.48</v>
      </c>
      <c r="J151" s="211">
        <f>H151+I151</f>
        <v>19142.77</v>
      </c>
      <c r="K151" s="211">
        <v>-1755.05</v>
      </c>
      <c r="L151" s="211">
        <f>19869.07+2000</f>
        <v>21869.07</v>
      </c>
      <c r="M151" s="211">
        <f>15576.33+2000</f>
        <v>17576.330000000002</v>
      </c>
      <c r="N151" s="211">
        <v>-3654.89</v>
      </c>
      <c r="O151" s="211">
        <v>18000</v>
      </c>
      <c r="P151" s="211">
        <v>18000</v>
      </c>
      <c r="Q151" s="211">
        <v>0</v>
      </c>
      <c r="R151" s="211"/>
      <c r="S151" s="211">
        <v>4000</v>
      </c>
      <c r="T151" s="211">
        <v>0</v>
      </c>
      <c r="U151" s="211">
        <v>4000</v>
      </c>
      <c r="V151" s="211">
        <v>0</v>
      </c>
      <c r="W151" s="211">
        <v>3000</v>
      </c>
      <c r="X151" s="211">
        <v>0</v>
      </c>
      <c r="Y151" s="211">
        <v>6215</v>
      </c>
      <c r="Z151" s="211">
        <f t="shared" si="289"/>
        <v>6215</v>
      </c>
      <c r="AA151" s="211">
        <f>-383.11+767</f>
        <v>383.89</v>
      </c>
      <c r="AB151" s="211">
        <f t="shared" si="290"/>
        <v>6598.89</v>
      </c>
    </row>
    <row r="152" spans="1:28" s="323" customFormat="1" ht="33" customHeight="1" x14ac:dyDescent="0.2">
      <c r="A152" s="281" t="s">
        <v>1250</v>
      </c>
      <c r="B152" s="206" t="s">
        <v>130</v>
      </c>
      <c r="C152" s="206" t="s">
        <v>202</v>
      </c>
      <c r="D152" s="206" t="s">
        <v>190</v>
      </c>
      <c r="E152" s="205" t="s">
        <v>729</v>
      </c>
      <c r="F152" s="206" t="s">
        <v>77</v>
      </c>
      <c r="G152" s="211"/>
      <c r="H152" s="211">
        <v>18791.29</v>
      </c>
      <c r="I152" s="211">
        <f>-1500+1851.48</f>
        <v>351.48</v>
      </c>
      <c r="J152" s="211">
        <f>H152+I152</f>
        <v>19142.77</v>
      </c>
      <c r="K152" s="211">
        <v>-1755.05</v>
      </c>
      <c r="L152" s="211">
        <f>19869.07+2000</f>
        <v>21869.07</v>
      </c>
      <c r="M152" s="211">
        <f>15576.33+2000</f>
        <v>17576.330000000002</v>
      </c>
      <c r="N152" s="211">
        <v>-3654.89</v>
      </c>
      <c r="O152" s="211">
        <v>18000</v>
      </c>
      <c r="P152" s="211">
        <v>18000</v>
      </c>
      <c r="Q152" s="211">
        <v>0</v>
      </c>
      <c r="R152" s="211">
        <f>P152+Q152</f>
        <v>18000</v>
      </c>
      <c r="S152" s="211">
        <f>-5592.25+600+412.2-567.49</f>
        <v>-5147.54</v>
      </c>
      <c r="T152" s="211">
        <v>0</v>
      </c>
      <c r="U152" s="211">
        <f>14000+1491.99-6810.44-600</f>
        <v>8081.5499999999993</v>
      </c>
      <c r="V152" s="211">
        <v>61684.28</v>
      </c>
      <c r="W152" s="211">
        <v>-53684.28</v>
      </c>
      <c r="X152" s="211">
        <v>0</v>
      </c>
      <c r="Y152" s="211">
        <v>20497</v>
      </c>
      <c r="Z152" s="211">
        <v>0</v>
      </c>
      <c r="AA152" s="211">
        <v>1651.6880000000001</v>
      </c>
      <c r="AB152" s="211">
        <f t="shared" si="290"/>
        <v>1651.6880000000001</v>
      </c>
    </row>
    <row r="153" spans="1:28" s="323" customFormat="1" ht="18" customHeight="1" x14ac:dyDescent="0.2">
      <c r="A153" s="281" t="s">
        <v>876</v>
      </c>
      <c r="B153" s="206" t="s">
        <v>130</v>
      </c>
      <c r="C153" s="206" t="s">
        <v>202</v>
      </c>
      <c r="D153" s="206" t="s">
        <v>190</v>
      </c>
      <c r="E153" s="205" t="s">
        <v>1151</v>
      </c>
      <c r="F153" s="206" t="s">
        <v>811</v>
      </c>
      <c r="G153" s="211"/>
      <c r="H153" s="211"/>
      <c r="I153" s="211"/>
      <c r="J153" s="211"/>
      <c r="K153" s="211"/>
      <c r="L153" s="211"/>
      <c r="M153" s="211"/>
      <c r="N153" s="211"/>
      <c r="O153" s="211"/>
      <c r="P153" s="211"/>
      <c r="Q153" s="211"/>
      <c r="R153" s="211"/>
      <c r="S153" s="211">
        <f>18623.3-7382.6-9472</f>
        <v>1768.6999999999989</v>
      </c>
      <c r="T153" s="211">
        <v>4316.7</v>
      </c>
      <c r="U153" s="211">
        <f>3675.9+8716.5-240-810</f>
        <v>11342.4</v>
      </c>
      <c r="V153" s="211">
        <v>0</v>
      </c>
      <c r="W153" s="211">
        <v>0</v>
      </c>
      <c r="X153" s="211">
        <v>0</v>
      </c>
      <c r="Y153" s="211">
        <v>17300</v>
      </c>
      <c r="Z153" s="211">
        <f t="shared" si="289"/>
        <v>17300</v>
      </c>
      <c r="AA153" s="211">
        <v>-1080.6400000000001</v>
      </c>
      <c r="AB153" s="211">
        <f t="shared" si="290"/>
        <v>16219.36</v>
      </c>
    </row>
    <row r="154" spans="1:28" s="323" customFormat="1" ht="33" customHeight="1" x14ac:dyDescent="0.2">
      <c r="A154" s="227" t="s">
        <v>879</v>
      </c>
      <c r="B154" s="206" t="s">
        <v>130</v>
      </c>
      <c r="C154" s="206" t="s">
        <v>202</v>
      </c>
      <c r="D154" s="206" t="s">
        <v>190</v>
      </c>
      <c r="E154" s="205" t="s">
        <v>1151</v>
      </c>
      <c r="F154" s="206" t="s">
        <v>878</v>
      </c>
      <c r="G154" s="211"/>
      <c r="H154" s="211"/>
      <c r="I154" s="211"/>
      <c r="J154" s="211"/>
      <c r="K154" s="211"/>
      <c r="L154" s="211"/>
      <c r="M154" s="211"/>
      <c r="N154" s="211"/>
      <c r="O154" s="211"/>
      <c r="P154" s="211"/>
      <c r="Q154" s="211"/>
      <c r="R154" s="211"/>
      <c r="S154" s="211">
        <f>18623.3-7382.6-9472</f>
        <v>1768.6999999999989</v>
      </c>
      <c r="T154" s="211">
        <v>4316.7</v>
      </c>
      <c r="U154" s="211">
        <f>3675.9+8716.5-240-810</f>
        <v>11342.4</v>
      </c>
      <c r="V154" s="211">
        <v>0</v>
      </c>
      <c r="W154" s="211">
        <v>0</v>
      </c>
      <c r="X154" s="211">
        <v>0</v>
      </c>
      <c r="Y154" s="211">
        <v>5200</v>
      </c>
      <c r="Z154" s="211">
        <f t="shared" si="289"/>
        <v>5200</v>
      </c>
      <c r="AA154" s="211">
        <v>-326.35000000000002</v>
      </c>
      <c r="AB154" s="211">
        <f t="shared" si="290"/>
        <v>4873.6499999999996</v>
      </c>
    </row>
    <row r="155" spans="1:28" s="323" customFormat="1" ht="33" customHeight="1" x14ac:dyDescent="0.2">
      <c r="A155" s="281" t="s">
        <v>1250</v>
      </c>
      <c r="B155" s="206" t="s">
        <v>130</v>
      </c>
      <c r="C155" s="206" t="s">
        <v>202</v>
      </c>
      <c r="D155" s="206" t="s">
        <v>190</v>
      </c>
      <c r="E155" s="205" t="s">
        <v>1151</v>
      </c>
      <c r="F155" s="206" t="s">
        <v>77</v>
      </c>
      <c r="G155" s="211"/>
      <c r="H155" s="211">
        <v>174462.7</v>
      </c>
      <c r="I155" s="211">
        <v>5065</v>
      </c>
      <c r="J155" s="211">
        <f t="shared" ref="J155" si="291">H155+I155</f>
        <v>179527.7</v>
      </c>
      <c r="K155" s="211">
        <v>-3826.2</v>
      </c>
      <c r="L155" s="211">
        <f t="shared" ref="L155:M155" si="292">177297.6-4263</f>
        <v>173034.6</v>
      </c>
      <c r="M155" s="211">
        <f t="shared" si="292"/>
        <v>173034.6</v>
      </c>
      <c r="N155" s="211">
        <f>-30015.8+9254.2</f>
        <v>-20761.599999999999</v>
      </c>
      <c r="O155" s="211">
        <f>M155+N155</f>
        <v>152273</v>
      </c>
      <c r="P155" s="211">
        <f>143018.8+9254.2</f>
        <v>152273</v>
      </c>
      <c r="Q155" s="211">
        <v>36373</v>
      </c>
      <c r="R155" s="211">
        <f>P155+Q155</f>
        <v>188646</v>
      </c>
      <c r="S155" s="211">
        <v>10530</v>
      </c>
      <c r="T155" s="211">
        <f t="shared" ref="T155" si="293">R155+S155</f>
        <v>199176</v>
      </c>
      <c r="U155" s="211">
        <v>2155.9</v>
      </c>
      <c r="V155" s="211">
        <v>199176</v>
      </c>
      <c r="W155" s="211">
        <v>23269.7</v>
      </c>
      <c r="X155" s="211">
        <v>0</v>
      </c>
      <c r="Y155" s="211">
        <v>75493.899999999994</v>
      </c>
      <c r="Z155" s="211">
        <v>0</v>
      </c>
      <c r="AA155" s="211">
        <v>1406.99</v>
      </c>
      <c r="AB155" s="211">
        <f t="shared" si="290"/>
        <v>1406.99</v>
      </c>
    </row>
    <row r="156" spans="1:28" s="323" customFormat="1" ht="15.75" customHeight="1" x14ac:dyDescent="0.2">
      <c r="A156" s="213" t="s">
        <v>931</v>
      </c>
      <c r="B156" s="206" t="s">
        <v>130</v>
      </c>
      <c r="C156" s="206" t="s">
        <v>202</v>
      </c>
      <c r="D156" s="206" t="s">
        <v>190</v>
      </c>
      <c r="E156" s="206" t="s">
        <v>729</v>
      </c>
      <c r="F156" s="206" t="s">
        <v>898</v>
      </c>
      <c r="G156" s="211"/>
      <c r="H156" s="211">
        <v>261</v>
      </c>
      <c r="I156" s="211">
        <v>0</v>
      </c>
      <c r="J156" s="211">
        <f t="shared" ref="J156:J160" si="294">H156+I156</f>
        <v>261</v>
      </c>
      <c r="K156" s="211">
        <v>0</v>
      </c>
      <c r="L156" s="211">
        <v>200</v>
      </c>
      <c r="M156" s="211">
        <v>200</v>
      </c>
      <c r="N156" s="211">
        <v>0</v>
      </c>
      <c r="O156" s="211">
        <f t="shared" ref="O156:O160" si="295">M156+N156</f>
        <v>200</v>
      </c>
      <c r="P156" s="211">
        <v>200</v>
      </c>
      <c r="Q156" s="211">
        <v>0</v>
      </c>
      <c r="R156" s="211">
        <f t="shared" ref="R156:R160" si="296">P156+Q156</f>
        <v>200</v>
      </c>
      <c r="S156" s="211">
        <v>0</v>
      </c>
      <c r="T156" s="211">
        <f t="shared" ref="T156:T157" si="297">R156+S156</f>
        <v>200</v>
      </c>
      <c r="U156" s="211">
        <v>0</v>
      </c>
      <c r="V156" s="211">
        <v>200</v>
      </c>
      <c r="W156" s="211">
        <v>0</v>
      </c>
      <c r="X156" s="211">
        <v>0</v>
      </c>
      <c r="Y156" s="211">
        <v>100</v>
      </c>
      <c r="Z156" s="211">
        <f t="shared" si="289"/>
        <v>100</v>
      </c>
      <c r="AA156" s="211">
        <v>0</v>
      </c>
      <c r="AB156" s="211">
        <f t="shared" si="290"/>
        <v>100</v>
      </c>
    </row>
    <row r="157" spans="1:28" s="323" customFormat="1" ht="15.75" customHeight="1" x14ac:dyDescent="0.2">
      <c r="A157" s="213" t="s">
        <v>1222</v>
      </c>
      <c r="B157" s="206" t="s">
        <v>130</v>
      </c>
      <c r="C157" s="206" t="s">
        <v>202</v>
      </c>
      <c r="D157" s="206" t="s">
        <v>190</v>
      </c>
      <c r="E157" s="206" t="s">
        <v>729</v>
      </c>
      <c r="F157" s="206" t="s">
        <v>94</v>
      </c>
      <c r="G157" s="211"/>
      <c r="H157" s="211">
        <v>1500</v>
      </c>
      <c r="I157" s="211">
        <v>0</v>
      </c>
      <c r="J157" s="211">
        <f t="shared" si="294"/>
        <v>1500</v>
      </c>
      <c r="K157" s="211">
        <v>-395.6</v>
      </c>
      <c r="L157" s="211">
        <v>1200</v>
      </c>
      <c r="M157" s="211">
        <v>1200</v>
      </c>
      <c r="N157" s="211">
        <v>-100</v>
      </c>
      <c r="O157" s="211">
        <f t="shared" si="295"/>
        <v>1100</v>
      </c>
      <c r="P157" s="211">
        <v>1100</v>
      </c>
      <c r="Q157" s="211">
        <v>0</v>
      </c>
      <c r="R157" s="211">
        <f t="shared" si="296"/>
        <v>1100</v>
      </c>
      <c r="S157" s="211">
        <v>0</v>
      </c>
      <c r="T157" s="211">
        <f t="shared" si="297"/>
        <v>1100</v>
      </c>
      <c r="U157" s="211">
        <v>-118</v>
      </c>
      <c r="V157" s="211">
        <v>1100</v>
      </c>
      <c r="W157" s="211">
        <f>50+1000</f>
        <v>1050</v>
      </c>
      <c r="X157" s="211">
        <v>0</v>
      </c>
      <c r="Y157" s="211">
        <f>1500+300</f>
        <v>1800</v>
      </c>
      <c r="Z157" s="211">
        <f t="shared" si="289"/>
        <v>1800</v>
      </c>
      <c r="AA157" s="211">
        <v>0</v>
      </c>
      <c r="AB157" s="211">
        <f t="shared" si="290"/>
        <v>1800</v>
      </c>
    </row>
    <row r="158" spans="1:28" s="323" customFormat="1" ht="15.75" customHeight="1" x14ac:dyDescent="0.2">
      <c r="A158" s="213" t="s">
        <v>1107</v>
      </c>
      <c r="B158" s="206" t="s">
        <v>130</v>
      </c>
      <c r="C158" s="206" t="s">
        <v>202</v>
      </c>
      <c r="D158" s="206" t="s">
        <v>190</v>
      </c>
      <c r="E158" s="206" t="s">
        <v>729</v>
      </c>
      <c r="F158" s="206" t="s">
        <v>1106</v>
      </c>
      <c r="G158" s="211"/>
      <c r="H158" s="211">
        <v>1500</v>
      </c>
      <c r="I158" s="211">
        <v>0</v>
      </c>
      <c r="J158" s="211">
        <f t="shared" si="294"/>
        <v>1500</v>
      </c>
      <c r="K158" s="211">
        <v>-395.6</v>
      </c>
      <c r="L158" s="211">
        <v>1200</v>
      </c>
      <c r="M158" s="211">
        <v>1200</v>
      </c>
      <c r="N158" s="211">
        <v>-100</v>
      </c>
      <c r="O158" s="211">
        <f t="shared" si="295"/>
        <v>1100</v>
      </c>
      <c r="P158" s="211">
        <v>1100</v>
      </c>
      <c r="Q158" s="211">
        <v>0</v>
      </c>
      <c r="R158" s="211">
        <f t="shared" si="296"/>
        <v>1100</v>
      </c>
      <c r="S158" s="211">
        <v>0</v>
      </c>
      <c r="T158" s="211">
        <v>0</v>
      </c>
      <c r="U158" s="211">
        <v>118</v>
      </c>
      <c r="V158" s="211">
        <v>0</v>
      </c>
      <c r="W158" s="211">
        <v>118</v>
      </c>
      <c r="X158" s="211">
        <v>0</v>
      </c>
      <c r="Y158" s="211">
        <v>850</v>
      </c>
      <c r="Z158" s="211">
        <f t="shared" si="289"/>
        <v>850</v>
      </c>
      <c r="AA158" s="211">
        <v>0</v>
      </c>
      <c r="AB158" s="211">
        <f t="shared" si="290"/>
        <v>850</v>
      </c>
    </row>
    <row r="159" spans="1:28" s="323" customFormat="1" ht="15.75" customHeight="1" x14ac:dyDescent="0.2">
      <c r="A159" s="213" t="s">
        <v>103</v>
      </c>
      <c r="B159" s="206" t="s">
        <v>130</v>
      </c>
      <c r="C159" s="206" t="s">
        <v>202</v>
      </c>
      <c r="D159" s="206" t="s">
        <v>190</v>
      </c>
      <c r="E159" s="206" t="s">
        <v>729</v>
      </c>
      <c r="F159" s="206" t="s">
        <v>104</v>
      </c>
      <c r="G159" s="211"/>
      <c r="H159" s="211">
        <v>40</v>
      </c>
      <c r="I159" s="211">
        <v>0</v>
      </c>
      <c r="J159" s="211">
        <f t="shared" si="294"/>
        <v>40</v>
      </c>
      <c r="K159" s="211">
        <v>0</v>
      </c>
      <c r="L159" s="211">
        <f>I159+J159</f>
        <v>40</v>
      </c>
      <c r="M159" s="211">
        <f>J159+K159</f>
        <v>40</v>
      </c>
      <c r="N159" s="211">
        <v>0</v>
      </c>
      <c r="O159" s="211">
        <f t="shared" si="295"/>
        <v>40</v>
      </c>
      <c r="P159" s="211">
        <f t="shared" ref="P159" si="298">M159+N159</f>
        <v>40</v>
      </c>
      <c r="Q159" s="211">
        <v>0</v>
      </c>
      <c r="R159" s="211">
        <f t="shared" si="296"/>
        <v>40</v>
      </c>
      <c r="S159" s="211">
        <v>310</v>
      </c>
      <c r="T159" s="211">
        <f t="shared" ref="T159:T160" si="299">R159+S159</f>
        <v>350</v>
      </c>
      <c r="U159" s="211">
        <v>0</v>
      </c>
      <c r="V159" s="211">
        <v>350</v>
      </c>
      <c r="W159" s="211">
        <v>0</v>
      </c>
      <c r="X159" s="211">
        <v>0</v>
      </c>
      <c r="Y159" s="211">
        <v>3070</v>
      </c>
      <c r="Z159" s="211">
        <f t="shared" si="289"/>
        <v>3070</v>
      </c>
      <c r="AA159" s="211">
        <v>0</v>
      </c>
      <c r="AB159" s="211">
        <f t="shared" si="290"/>
        <v>3070</v>
      </c>
    </row>
    <row r="160" spans="1:28" s="323" customFormat="1" ht="15.75" customHeight="1" x14ac:dyDescent="0.2">
      <c r="A160" s="213" t="s">
        <v>398</v>
      </c>
      <c r="B160" s="206" t="s">
        <v>130</v>
      </c>
      <c r="C160" s="206" t="s">
        <v>202</v>
      </c>
      <c r="D160" s="206" t="s">
        <v>190</v>
      </c>
      <c r="E160" s="206" t="s">
        <v>729</v>
      </c>
      <c r="F160" s="206" t="s">
        <v>106</v>
      </c>
      <c r="G160" s="211"/>
      <c r="H160" s="211">
        <v>60</v>
      </c>
      <c r="I160" s="211">
        <v>0</v>
      </c>
      <c r="J160" s="211">
        <f t="shared" si="294"/>
        <v>60</v>
      </c>
      <c r="K160" s="211">
        <v>-0.15</v>
      </c>
      <c r="L160" s="211">
        <v>60</v>
      </c>
      <c r="M160" s="211">
        <v>60</v>
      </c>
      <c r="N160" s="211">
        <v>0</v>
      </c>
      <c r="O160" s="211">
        <f t="shared" si="295"/>
        <v>60</v>
      </c>
      <c r="P160" s="211">
        <v>60</v>
      </c>
      <c r="Q160" s="211">
        <v>0</v>
      </c>
      <c r="R160" s="211">
        <f t="shared" si="296"/>
        <v>60</v>
      </c>
      <c r="S160" s="211">
        <v>-30</v>
      </c>
      <c r="T160" s="211">
        <f t="shared" si="299"/>
        <v>30</v>
      </c>
      <c r="U160" s="211">
        <v>0</v>
      </c>
      <c r="V160" s="211">
        <v>30</v>
      </c>
      <c r="W160" s="211">
        <v>0</v>
      </c>
      <c r="X160" s="211">
        <v>0</v>
      </c>
      <c r="Y160" s="211">
        <v>6</v>
      </c>
      <c r="Z160" s="211">
        <f t="shared" si="289"/>
        <v>6</v>
      </c>
      <c r="AA160" s="211">
        <v>0</v>
      </c>
      <c r="AB160" s="211">
        <f t="shared" si="290"/>
        <v>6</v>
      </c>
    </row>
    <row r="161" spans="1:28" s="323" customFormat="1" ht="77.25" customHeight="1" x14ac:dyDescent="0.2">
      <c r="A161" s="213" t="s">
        <v>1240</v>
      </c>
      <c r="B161" s="206" t="s">
        <v>130</v>
      </c>
      <c r="C161" s="206" t="s">
        <v>202</v>
      </c>
      <c r="D161" s="206" t="s">
        <v>190</v>
      </c>
      <c r="E161" s="205" t="s">
        <v>1160</v>
      </c>
      <c r="F161" s="206"/>
      <c r="G161" s="211"/>
      <c r="H161" s="211"/>
      <c r="I161" s="211"/>
      <c r="J161" s="211"/>
      <c r="K161" s="211"/>
      <c r="L161" s="211"/>
      <c r="M161" s="211"/>
      <c r="N161" s="211"/>
      <c r="O161" s="211"/>
      <c r="P161" s="211"/>
      <c r="Q161" s="211"/>
      <c r="R161" s="211"/>
      <c r="S161" s="211"/>
      <c r="T161" s="211"/>
      <c r="U161" s="211"/>
      <c r="V161" s="211"/>
      <c r="W161" s="211"/>
      <c r="X161" s="211">
        <f>X162+X163+X164</f>
        <v>0</v>
      </c>
      <c r="Y161" s="211">
        <f t="shared" ref="Y161" si="300">Y162+Y163+Y164</f>
        <v>99293.099999999991</v>
      </c>
      <c r="Z161" s="211">
        <f>Z162+Z163+Z164+Z165</f>
        <v>99293.099999999991</v>
      </c>
      <c r="AA161" s="211">
        <f t="shared" ref="AA161:AB161" si="301">AA162+AA163+AA164+AA165</f>
        <v>-5176.804000000001</v>
      </c>
      <c r="AB161" s="211">
        <f t="shared" si="301"/>
        <v>94116.296000000002</v>
      </c>
    </row>
    <row r="162" spans="1:28" s="323" customFormat="1" ht="21.75" customHeight="1" x14ac:dyDescent="0.2">
      <c r="A162" s="281" t="s">
        <v>876</v>
      </c>
      <c r="B162" s="206" t="s">
        <v>130</v>
      </c>
      <c r="C162" s="206" t="s">
        <v>202</v>
      </c>
      <c r="D162" s="206" t="s">
        <v>190</v>
      </c>
      <c r="E162" s="205" t="s">
        <v>1160</v>
      </c>
      <c r="F162" s="206" t="s">
        <v>811</v>
      </c>
      <c r="G162" s="211"/>
      <c r="H162" s="211">
        <v>174462.7</v>
      </c>
      <c r="I162" s="211">
        <v>5065</v>
      </c>
      <c r="J162" s="211">
        <f t="shared" ref="J162:J171" si="302">H162+I162</f>
        <v>179527.7</v>
      </c>
      <c r="K162" s="211">
        <v>-3826.2</v>
      </c>
      <c r="L162" s="211">
        <f t="shared" ref="L162:M169" si="303">177297.6-4263</f>
        <v>173034.6</v>
      </c>
      <c r="M162" s="211">
        <f t="shared" si="303"/>
        <v>173034.6</v>
      </c>
      <c r="N162" s="211">
        <f>-30015.8+9254.2</f>
        <v>-20761.599999999999</v>
      </c>
      <c r="O162" s="211">
        <f>M162+N162</f>
        <v>152273</v>
      </c>
      <c r="P162" s="211">
        <f>143018.8+9254.2</f>
        <v>152273</v>
      </c>
      <c r="Q162" s="211">
        <v>36373</v>
      </c>
      <c r="R162" s="211">
        <f>P162+Q162</f>
        <v>188646</v>
      </c>
      <c r="S162" s="211">
        <v>10530</v>
      </c>
      <c r="T162" s="211">
        <f t="shared" ref="T162:T163" si="304">R162+S162</f>
        <v>199176</v>
      </c>
      <c r="U162" s="211">
        <v>2155.9</v>
      </c>
      <c r="V162" s="211">
        <v>199176</v>
      </c>
      <c r="W162" s="211">
        <v>23269.7</v>
      </c>
      <c r="X162" s="211">
        <v>0</v>
      </c>
      <c r="Y162" s="211">
        <v>75493.899999999994</v>
      </c>
      <c r="Z162" s="211">
        <f t="shared" ref="Z162:Z163" si="305">X162+Y162</f>
        <v>75493.899999999994</v>
      </c>
      <c r="AA162" s="211">
        <v>-7632.93</v>
      </c>
      <c r="AB162" s="211">
        <f t="shared" ref="AB162:AB165" si="306">Z162+AA162</f>
        <v>67860.97</v>
      </c>
    </row>
    <row r="163" spans="1:28" s="323" customFormat="1" ht="33" customHeight="1" x14ac:dyDescent="0.2">
      <c r="A163" s="227" t="s">
        <v>879</v>
      </c>
      <c r="B163" s="206" t="s">
        <v>130</v>
      </c>
      <c r="C163" s="206" t="s">
        <v>202</v>
      </c>
      <c r="D163" s="206" t="s">
        <v>190</v>
      </c>
      <c r="E163" s="205" t="s">
        <v>1160</v>
      </c>
      <c r="F163" s="206" t="s">
        <v>878</v>
      </c>
      <c r="G163" s="211"/>
      <c r="H163" s="211">
        <v>174462.7</v>
      </c>
      <c r="I163" s="211">
        <v>5065</v>
      </c>
      <c r="J163" s="211">
        <f t="shared" si="302"/>
        <v>179527.7</v>
      </c>
      <c r="K163" s="211">
        <v>-3826.2</v>
      </c>
      <c r="L163" s="211">
        <f t="shared" si="303"/>
        <v>173034.6</v>
      </c>
      <c r="M163" s="211">
        <f t="shared" si="303"/>
        <v>173034.6</v>
      </c>
      <c r="N163" s="211">
        <f>-30015.8+9254.2</f>
        <v>-20761.599999999999</v>
      </c>
      <c r="O163" s="211">
        <f>M163+N163</f>
        <v>152273</v>
      </c>
      <c r="P163" s="211">
        <f>143018.8+9254.2</f>
        <v>152273</v>
      </c>
      <c r="Q163" s="211">
        <v>36373</v>
      </c>
      <c r="R163" s="211">
        <f>P163+Q163</f>
        <v>188646</v>
      </c>
      <c r="S163" s="211">
        <v>10530</v>
      </c>
      <c r="T163" s="211">
        <f t="shared" si="304"/>
        <v>199176</v>
      </c>
      <c r="U163" s="211">
        <v>2155.9</v>
      </c>
      <c r="V163" s="211">
        <v>199176</v>
      </c>
      <c r="W163" s="211">
        <v>23269.7</v>
      </c>
      <c r="X163" s="211">
        <v>0</v>
      </c>
      <c r="Y163" s="211">
        <v>22799.200000000001</v>
      </c>
      <c r="Z163" s="211">
        <f t="shared" si="305"/>
        <v>22799.200000000001</v>
      </c>
      <c r="AA163" s="211">
        <v>-2305.19</v>
      </c>
      <c r="AB163" s="211">
        <f t="shared" si="306"/>
        <v>20494.010000000002</v>
      </c>
    </row>
    <row r="164" spans="1:28" s="323" customFormat="1" ht="24.75" customHeight="1" x14ac:dyDescent="0.2">
      <c r="A164" s="227" t="s">
        <v>1222</v>
      </c>
      <c r="B164" s="206" t="s">
        <v>130</v>
      </c>
      <c r="C164" s="206" t="s">
        <v>202</v>
      </c>
      <c r="D164" s="206" t="s">
        <v>190</v>
      </c>
      <c r="E164" s="205" t="s">
        <v>1160</v>
      </c>
      <c r="F164" s="206" t="s">
        <v>94</v>
      </c>
      <c r="G164" s="211"/>
      <c r="H164" s="211">
        <v>174462.7</v>
      </c>
      <c r="I164" s="211">
        <v>5065</v>
      </c>
      <c r="J164" s="211">
        <f t="shared" ref="J164:J165" si="307">H164+I164</f>
        <v>179527.7</v>
      </c>
      <c r="K164" s="211">
        <v>-3826.2</v>
      </c>
      <c r="L164" s="211">
        <f t="shared" si="303"/>
        <v>173034.6</v>
      </c>
      <c r="M164" s="211">
        <f t="shared" si="303"/>
        <v>173034.6</v>
      </c>
      <c r="N164" s="211">
        <f>-30015.8+9254.2</f>
        <v>-20761.599999999999</v>
      </c>
      <c r="O164" s="211">
        <f>M164+N164</f>
        <v>152273</v>
      </c>
      <c r="P164" s="211">
        <f>143018.8+9254.2</f>
        <v>152273</v>
      </c>
      <c r="Q164" s="211">
        <v>36373</v>
      </c>
      <c r="R164" s="211">
        <f>P164+Q164</f>
        <v>188646</v>
      </c>
      <c r="S164" s="211">
        <v>10530</v>
      </c>
      <c r="T164" s="211">
        <f t="shared" ref="T164:T165" si="308">R164+S164</f>
        <v>199176</v>
      </c>
      <c r="U164" s="211">
        <v>2155.9</v>
      </c>
      <c r="V164" s="211">
        <v>199176</v>
      </c>
      <c r="W164" s="211">
        <v>23269.7</v>
      </c>
      <c r="X164" s="211">
        <v>0</v>
      </c>
      <c r="Y164" s="211">
        <v>1000</v>
      </c>
      <c r="Z164" s="211">
        <f t="shared" ref="Z164" si="309">X164+Y164</f>
        <v>1000</v>
      </c>
      <c r="AA164" s="211">
        <v>61.195999999999998</v>
      </c>
      <c r="AB164" s="211">
        <f t="shared" si="306"/>
        <v>1061.1959999999999</v>
      </c>
    </row>
    <row r="165" spans="1:28" s="323" customFormat="1" ht="35.25" customHeight="1" x14ac:dyDescent="0.2">
      <c r="A165" s="281" t="s">
        <v>1250</v>
      </c>
      <c r="B165" s="206" t="s">
        <v>130</v>
      </c>
      <c r="C165" s="206" t="s">
        <v>202</v>
      </c>
      <c r="D165" s="206" t="s">
        <v>190</v>
      </c>
      <c r="E165" s="205" t="s">
        <v>1160</v>
      </c>
      <c r="F165" s="206" t="s">
        <v>77</v>
      </c>
      <c r="G165" s="211"/>
      <c r="H165" s="211">
        <v>174462.7</v>
      </c>
      <c r="I165" s="211">
        <v>5065</v>
      </c>
      <c r="J165" s="211">
        <f t="shared" si="307"/>
        <v>179527.7</v>
      </c>
      <c r="K165" s="211">
        <v>-3825.2</v>
      </c>
      <c r="L165" s="211">
        <f t="shared" si="303"/>
        <v>173034.6</v>
      </c>
      <c r="M165" s="211">
        <f t="shared" si="303"/>
        <v>173034.6</v>
      </c>
      <c r="N165" s="211">
        <f>-30015.8+9254.2</f>
        <v>-20761.599999999999</v>
      </c>
      <c r="O165" s="211">
        <f>M165+N165</f>
        <v>152273</v>
      </c>
      <c r="P165" s="211">
        <f>143018.8+9254.2</f>
        <v>152273</v>
      </c>
      <c r="Q165" s="211">
        <v>36374</v>
      </c>
      <c r="R165" s="211">
        <f>P165+Q165</f>
        <v>188647</v>
      </c>
      <c r="S165" s="211">
        <v>10531</v>
      </c>
      <c r="T165" s="211">
        <f t="shared" si="308"/>
        <v>199178</v>
      </c>
      <c r="U165" s="211">
        <v>2155.9</v>
      </c>
      <c r="V165" s="211">
        <v>199176</v>
      </c>
      <c r="W165" s="211">
        <v>23269.7</v>
      </c>
      <c r="X165" s="211">
        <v>0</v>
      </c>
      <c r="Y165" s="211">
        <v>75493.899999999994</v>
      </c>
      <c r="Z165" s="211">
        <v>0</v>
      </c>
      <c r="AA165" s="211">
        <v>4700.12</v>
      </c>
      <c r="AB165" s="211">
        <f t="shared" si="306"/>
        <v>4700.12</v>
      </c>
    </row>
    <row r="166" spans="1:28" s="323" customFormat="1" ht="98.25" customHeight="1" x14ac:dyDescent="0.2">
      <c r="A166" s="339" t="s">
        <v>1259</v>
      </c>
      <c r="B166" s="206" t="s">
        <v>130</v>
      </c>
      <c r="C166" s="206" t="s">
        <v>202</v>
      </c>
      <c r="D166" s="206" t="s">
        <v>190</v>
      </c>
      <c r="E166" s="205" t="s">
        <v>1258</v>
      </c>
      <c r="F166" s="206"/>
      <c r="G166" s="211"/>
      <c r="H166" s="211"/>
      <c r="I166" s="211"/>
      <c r="J166" s="211"/>
      <c r="K166" s="211"/>
      <c r="L166" s="211"/>
      <c r="M166" s="211"/>
      <c r="N166" s="211"/>
      <c r="O166" s="211"/>
      <c r="P166" s="211"/>
      <c r="Q166" s="211"/>
      <c r="R166" s="211"/>
      <c r="S166" s="211"/>
      <c r="T166" s="211"/>
      <c r="U166" s="211"/>
      <c r="V166" s="211"/>
      <c r="W166" s="211"/>
      <c r="X166" s="211"/>
      <c r="Y166" s="211"/>
      <c r="Z166" s="211">
        <f>Z167+Z168+Z169</f>
        <v>0</v>
      </c>
      <c r="AA166" s="211">
        <f t="shared" ref="AA166:AB166" si="310">AA167+AA168+AA169</f>
        <v>4321.8993</v>
      </c>
      <c r="AB166" s="211">
        <f t="shared" si="310"/>
        <v>4321.8993</v>
      </c>
    </row>
    <row r="167" spans="1:28" s="323" customFormat="1" ht="18.75" customHeight="1" x14ac:dyDescent="0.2">
      <c r="A167" s="281" t="s">
        <v>876</v>
      </c>
      <c r="B167" s="206" t="s">
        <v>130</v>
      </c>
      <c r="C167" s="206" t="s">
        <v>202</v>
      </c>
      <c r="D167" s="206" t="s">
        <v>190</v>
      </c>
      <c r="E167" s="205" t="s">
        <v>1258</v>
      </c>
      <c r="F167" s="206" t="s">
        <v>811</v>
      </c>
      <c r="G167" s="211"/>
      <c r="H167" s="211">
        <v>174462.7</v>
      </c>
      <c r="I167" s="211">
        <v>5065</v>
      </c>
      <c r="J167" s="211">
        <f t="shared" ref="J167:J169" si="311">H167+I167</f>
        <v>179527.7</v>
      </c>
      <c r="K167" s="211">
        <v>-3826.2</v>
      </c>
      <c r="L167" s="211">
        <f t="shared" si="303"/>
        <v>173034.6</v>
      </c>
      <c r="M167" s="211">
        <f t="shared" si="303"/>
        <v>173034.6</v>
      </c>
      <c r="N167" s="211">
        <f>-30015.8+9254.2</f>
        <v>-20761.599999999999</v>
      </c>
      <c r="O167" s="211">
        <f>M167+N167</f>
        <v>152273</v>
      </c>
      <c r="P167" s="211">
        <f>143018.8+9254.2</f>
        <v>152273</v>
      </c>
      <c r="Q167" s="211">
        <v>36373</v>
      </c>
      <c r="R167" s="211">
        <f>P167+Q167</f>
        <v>188646</v>
      </c>
      <c r="S167" s="211">
        <v>10530</v>
      </c>
      <c r="T167" s="211">
        <f t="shared" ref="T167:T169" si="312">R167+S167</f>
        <v>199176</v>
      </c>
      <c r="U167" s="211">
        <v>2155.9</v>
      </c>
      <c r="V167" s="211">
        <v>199176</v>
      </c>
      <c r="W167" s="211">
        <v>23269.7</v>
      </c>
      <c r="X167" s="211">
        <v>0</v>
      </c>
      <c r="Y167" s="211">
        <v>75493.899999999994</v>
      </c>
      <c r="Z167" s="211">
        <v>0</v>
      </c>
      <c r="AA167" s="211">
        <v>3162.6433000000002</v>
      </c>
      <c r="AB167" s="211">
        <f t="shared" ref="AB167:AB169" si="313">Z167+AA167</f>
        <v>3162.6433000000002</v>
      </c>
    </row>
    <row r="168" spans="1:28" s="323" customFormat="1" ht="35.25" customHeight="1" x14ac:dyDescent="0.2">
      <c r="A168" s="227" t="s">
        <v>879</v>
      </c>
      <c r="B168" s="206" t="s">
        <v>130</v>
      </c>
      <c r="C168" s="206" t="s">
        <v>202</v>
      </c>
      <c r="D168" s="206" t="s">
        <v>190</v>
      </c>
      <c r="E168" s="205" t="s">
        <v>1258</v>
      </c>
      <c r="F168" s="206" t="s">
        <v>878</v>
      </c>
      <c r="G168" s="211"/>
      <c r="H168" s="211">
        <v>174462.7</v>
      </c>
      <c r="I168" s="211">
        <v>5065</v>
      </c>
      <c r="J168" s="211">
        <f t="shared" si="311"/>
        <v>179527.7</v>
      </c>
      <c r="K168" s="211">
        <v>-3826.2</v>
      </c>
      <c r="L168" s="211">
        <f t="shared" si="303"/>
        <v>173034.6</v>
      </c>
      <c r="M168" s="211">
        <f t="shared" si="303"/>
        <v>173034.6</v>
      </c>
      <c r="N168" s="211">
        <f>-30015.8+9254.2</f>
        <v>-20761.599999999999</v>
      </c>
      <c r="O168" s="211">
        <f>M168+N168</f>
        <v>152273</v>
      </c>
      <c r="P168" s="211">
        <f>143018.8+9254.2</f>
        <v>152273</v>
      </c>
      <c r="Q168" s="211">
        <v>36373</v>
      </c>
      <c r="R168" s="211">
        <f>P168+Q168</f>
        <v>188646</v>
      </c>
      <c r="S168" s="211">
        <v>10530</v>
      </c>
      <c r="T168" s="211">
        <f t="shared" si="312"/>
        <v>199176</v>
      </c>
      <c r="U168" s="211">
        <v>2155.9</v>
      </c>
      <c r="V168" s="211">
        <v>199176</v>
      </c>
      <c r="W168" s="211">
        <v>23269.7</v>
      </c>
      <c r="X168" s="211">
        <v>0</v>
      </c>
      <c r="Y168" s="211">
        <v>22799.200000000001</v>
      </c>
      <c r="Z168" s="211">
        <v>0</v>
      </c>
      <c r="AA168" s="211">
        <v>955.11800000000005</v>
      </c>
      <c r="AB168" s="211">
        <f t="shared" si="313"/>
        <v>955.11800000000005</v>
      </c>
    </row>
    <row r="169" spans="1:28" s="323" customFormat="1" ht="35.25" customHeight="1" x14ac:dyDescent="0.2">
      <c r="A169" s="281" t="s">
        <v>1250</v>
      </c>
      <c r="B169" s="206" t="s">
        <v>130</v>
      </c>
      <c r="C169" s="206" t="s">
        <v>202</v>
      </c>
      <c r="D169" s="206" t="s">
        <v>190</v>
      </c>
      <c r="E169" s="205" t="s">
        <v>1258</v>
      </c>
      <c r="F169" s="206" t="s">
        <v>77</v>
      </c>
      <c r="G169" s="211"/>
      <c r="H169" s="211">
        <v>174462.7</v>
      </c>
      <c r="I169" s="211">
        <v>5065</v>
      </c>
      <c r="J169" s="211">
        <f t="shared" si="311"/>
        <v>179527.7</v>
      </c>
      <c r="K169" s="211">
        <v>-3825.2</v>
      </c>
      <c r="L169" s="211">
        <f t="shared" si="303"/>
        <v>173034.6</v>
      </c>
      <c r="M169" s="211">
        <f t="shared" si="303"/>
        <v>173034.6</v>
      </c>
      <c r="N169" s="211">
        <f>-30015.8+9254.2</f>
        <v>-20761.599999999999</v>
      </c>
      <c r="O169" s="211">
        <f>M169+N169</f>
        <v>152273</v>
      </c>
      <c r="P169" s="211">
        <f>143018.8+9254.2</f>
        <v>152273</v>
      </c>
      <c r="Q169" s="211">
        <v>36374</v>
      </c>
      <c r="R169" s="211">
        <f>P169+Q169</f>
        <v>188647</v>
      </c>
      <c r="S169" s="211">
        <v>10531</v>
      </c>
      <c r="T169" s="211">
        <f t="shared" si="312"/>
        <v>199178</v>
      </c>
      <c r="U169" s="211">
        <v>2155.9</v>
      </c>
      <c r="V169" s="211">
        <v>199176</v>
      </c>
      <c r="W169" s="211">
        <v>23269.7</v>
      </c>
      <c r="X169" s="211">
        <v>0</v>
      </c>
      <c r="Y169" s="211">
        <v>75493.899999999994</v>
      </c>
      <c r="Z169" s="211">
        <v>0</v>
      </c>
      <c r="AA169" s="211">
        <v>204.13800000000001</v>
      </c>
      <c r="AB169" s="211">
        <f t="shared" si="313"/>
        <v>204.13800000000001</v>
      </c>
    </row>
    <row r="170" spans="1:28" s="323" customFormat="1" ht="33" customHeight="1" x14ac:dyDescent="0.2">
      <c r="A170" s="213" t="s">
        <v>1239</v>
      </c>
      <c r="B170" s="206" t="s">
        <v>130</v>
      </c>
      <c r="C170" s="206" t="s">
        <v>202</v>
      </c>
      <c r="D170" s="206" t="s">
        <v>190</v>
      </c>
      <c r="E170" s="205" t="s">
        <v>1195</v>
      </c>
      <c r="F170" s="206"/>
      <c r="G170" s="211"/>
      <c r="H170" s="211">
        <f>H171</f>
        <v>1736</v>
      </c>
      <c r="I170" s="211">
        <f>I171</f>
        <v>0</v>
      </c>
      <c r="J170" s="211">
        <f t="shared" si="302"/>
        <v>1736</v>
      </c>
      <c r="K170" s="211">
        <f>K171</f>
        <v>0</v>
      </c>
      <c r="L170" s="211">
        <f>L171</f>
        <v>1667.6</v>
      </c>
      <c r="M170" s="211">
        <f>M171</f>
        <v>1667.6</v>
      </c>
      <c r="N170" s="211">
        <f t="shared" ref="N170:Q170" si="314">N171</f>
        <v>-647.6</v>
      </c>
      <c r="O170" s="211">
        <f t="shared" si="314"/>
        <v>1019.9999999999999</v>
      </c>
      <c r="P170" s="211">
        <f t="shared" si="314"/>
        <v>1020</v>
      </c>
      <c r="Q170" s="211">
        <f t="shared" si="314"/>
        <v>-117.5</v>
      </c>
      <c r="R170" s="211">
        <f>R171+R173</f>
        <v>902.5</v>
      </c>
      <c r="S170" s="211">
        <f t="shared" ref="S170:W170" si="315">S171+S173</f>
        <v>1902</v>
      </c>
      <c r="T170" s="211">
        <f t="shared" si="315"/>
        <v>2776.4</v>
      </c>
      <c r="U170" s="211">
        <f t="shared" si="315"/>
        <v>-2776.4</v>
      </c>
      <c r="V170" s="211">
        <f t="shared" si="315"/>
        <v>0</v>
      </c>
      <c r="W170" s="211">
        <f t="shared" si="315"/>
        <v>0</v>
      </c>
      <c r="X170" s="211">
        <f>X171+X172+X173+X174</f>
        <v>0</v>
      </c>
      <c r="Y170" s="211">
        <f t="shared" ref="Y170:Z170" si="316">Y171+Y173+Y172+Y174</f>
        <v>704.54</v>
      </c>
      <c r="Z170" s="211">
        <f t="shared" si="316"/>
        <v>704.54</v>
      </c>
      <c r="AA170" s="211">
        <f t="shared" ref="AA170:AB170" si="317">AA171+AA173+AA172+AA174</f>
        <v>0</v>
      </c>
      <c r="AB170" s="211">
        <f t="shared" si="317"/>
        <v>704.54</v>
      </c>
    </row>
    <row r="171" spans="1:28" s="323" customFormat="1" ht="14.25" customHeight="1" x14ac:dyDescent="0.2">
      <c r="A171" s="213" t="s">
        <v>876</v>
      </c>
      <c r="B171" s="206" t="s">
        <v>130</v>
      </c>
      <c r="C171" s="206" t="s">
        <v>202</v>
      </c>
      <c r="D171" s="206" t="s">
        <v>190</v>
      </c>
      <c r="E171" s="205" t="s">
        <v>1195</v>
      </c>
      <c r="F171" s="206" t="s">
        <v>811</v>
      </c>
      <c r="G171" s="211"/>
      <c r="H171" s="211">
        <v>1736</v>
      </c>
      <c r="I171" s="211">
        <v>0</v>
      </c>
      <c r="J171" s="211">
        <f t="shared" si="302"/>
        <v>1736</v>
      </c>
      <c r="K171" s="211">
        <v>0</v>
      </c>
      <c r="L171" s="211">
        <v>1667.6</v>
      </c>
      <c r="M171" s="211">
        <v>1667.6</v>
      </c>
      <c r="N171" s="211">
        <v>-647.6</v>
      </c>
      <c r="O171" s="211">
        <f t="shared" ref="O171" si="318">M171+N171</f>
        <v>1019.9999999999999</v>
      </c>
      <c r="P171" s="211">
        <v>1020</v>
      </c>
      <c r="Q171" s="211">
        <v>-117.5</v>
      </c>
      <c r="R171" s="211">
        <f>P171+Q171</f>
        <v>902.5</v>
      </c>
      <c r="S171" s="211">
        <v>1873.9</v>
      </c>
      <c r="T171" s="211">
        <f t="shared" ref="T171" si="319">R171+S171</f>
        <v>2776.4</v>
      </c>
      <c r="U171" s="211">
        <v>-2776.4</v>
      </c>
      <c r="V171" s="211">
        <f t="shared" ref="V171" si="320">T171+U171</f>
        <v>0</v>
      </c>
      <c r="W171" s="211">
        <v>0</v>
      </c>
      <c r="X171" s="211">
        <f t="shared" ref="X171:X174" si="321">V171+W171</f>
        <v>0</v>
      </c>
      <c r="Y171" s="211">
        <v>535.70000000000005</v>
      </c>
      <c r="Z171" s="211">
        <f t="shared" ref="Z171:Z175" si="322">X171+Y171</f>
        <v>535.70000000000005</v>
      </c>
      <c r="AA171" s="211">
        <v>0</v>
      </c>
      <c r="AB171" s="211">
        <f t="shared" ref="AB171:AB176" si="323">Z171+AA171</f>
        <v>535.70000000000005</v>
      </c>
    </row>
    <row r="172" spans="1:28" s="323" customFormat="1" ht="14.25" customHeight="1" x14ac:dyDescent="0.2">
      <c r="A172" s="213" t="s">
        <v>876</v>
      </c>
      <c r="B172" s="206" t="s">
        <v>130</v>
      </c>
      <c r="C172" s="206" t="s">
        <v>202</v>
      </c>
      <c r="D172" s="206" t="s">
        <v>190</v>
      </c>
      <c r="E172" s="205" t="s">
        <v>1195</v>
      </c>
      <c r="F172" s="206" t="s">
        <v>811</v>
      </c>
      <c r="G172" s="211"/>
      <c r="H172" s="211"/>
      <c r="I172" s="211"/>
      <c r="J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>
        <f t="shared" si="321"/>
        <v>0</v>
      </c>
      <c r="Y172" s="211">
        <v>5.41</v>
      </c>
      <c r="Z172" s="211">
        <f t="shared" si="322"/>
        <v>5.41</v>
      </c>
      <c r="AA172" s="211">
        <v>0</v>
      </c>
      <c r="AB172" s="211">
        <f t="shared" si="323"/>
        <v>5.41</v>
      </c>
    </row>
    <row r="173" spans="1:28" s="323" customFormat="1" ht="33" customHeight="1" x14ac:dyDescent="0.2">
      <c r="A173" s="213" t="s">
        <v>879</v>
      </c>
      <c r="B173" s="206" t="s">
        <v>130</v>
      </c>
      <c r="C173" s="206" t="s">
        <v>202</v>
      </c>
      <c r="D173" s="206" t="s">
        <v>190</v>
      </c>
      <c r="E173" s="205" t="s">
        <v>1195</v>
      </c>
      <c r="F173" s="206" t="s">
        <v>878</v>
      </c>
      <c r="G173" s="211"/>
      <c r="H173" s="211" t="e">
        <f>#REF!</f>
        <v>#REF!</v>
      </c>
      <c r="I173" s="211" t="e">
        <f>#REF!</f>
        <v>#REF!</v>
      </c>
      <c r="J173" s="211" t="e">
        <f t="shared" ref="J173" si="324">H173+I173</f>
        <v>#REF!</v>
      </c>
      <c r="K173" s="211" t="e">
        <f>#REF!</f>
        <v>#REF!</v>
      </c>
      <c r="L173" s="211" t="e">
        <f>#REF!</f>
        <v>#REF!</v>
      </c>
      <c r="M173" s="211" t="e">
        <f>#REF!</f>
        <v>#REF!</v>
      </c>
      <c r="N173" s="211" t="e">
        <f>#REF!</f>
        <v>#REF!</v>
      </c>
      <c r="O173" s="211" t="e">
        <f>#REF!</f>
        <v>#REF!</v>
      </c>
      <c r="P173" s="211" t="e">
        <f>#REF!</f>
        <v>#REF!</v>
      </c>
      <c r="Q173" s="211" t="e">
        <f>#REF!</f>
        <v>#REF!</v>
      </c>
      <c r="R173" s="211">
        <v>0</v>
      </c>
      <c r="S173" s="211">
        <v>28.1</v>
      </c>
      <c r="T173" s="211">
        <v>0</v>
      </c>
      <c r="U173" s="211">
        <v>0</v>
      </c>
      <c r="V173" s="211">
        <f t="shared" ref="V173" si="325">T173+U173</f>
        <v>0</v>
      </c>
      <c r="W173" s="211">
        <v>0</v>
      </c>
      <c r="X173" s="211">
        <f t="shared" si="321"/>
        <v>0</v>
      </c>
      <c r="Y173" s="211">
        <v>161.80000000000001</v>
      </c>
      <c r="Z173" s="211">
        <f t="shared" si="322"/>
        <v>161.80000000000001</v>
      </c>
      <c r="AA173" s="211">
        <v>0</v>
      </c>
      <c r="AB173" s="211">
        <f t="shared" si="323"/>
        <v>161.80000000000001</v>
      </c>
    </row>
    <row r="174" spans="1:28" s="323" customFormat="1" ht="33" customHeight="1" x14ac:dyDescent="0.2">
      <c r="A174" s="213" t="s">
        <v>879</v>
      </c>
      <c r="B174" s="206" t="s">
        <v>130</v>
      </c>
      <c r="C174" s="206" t="s">
        <v>202</v>
      </c>
      <c r="D174" s="206" t="s">
        <v>190</v>
      </c>
      <c r="E174" s="205" t="s">
        <v>1195</v>
      </c>
      <c r="F174" s="206" t="s">
        <v>878</v>
      </c>
      <c r="G174" s="211"/>
      <c r="H174" s="211"/>
      <c r="I174" s="211"/>
      <c r="J174" s="211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>
        <f t="shared" si="321"/>
        <v>0</v>
      </c>
      <c r="Y174" s="211">
        <v>1.63</v>
      </c>
      <c r="Z174" s="211">
        <f t="shared" si="322"/>
        <v>1.63</v>
      </c>
      <c r="AA174" s="211">
        <v>0</v>
      </c>
      <c r="AB174" s="211">
        <f t="shared" si="323"/>
        <v>1.63</v>
      </c>
    </row>
    <row r="175" spans="1:28" s="323" customFormat="1" ht="21.75" customHeight="1" x14ac:dyDescent="0.2">
      <c r="A175" s="213" t="s">
        <v>1028</v>
      </c>
      <c r="B175" s="206" t="s">
        <v>130</v>
      </c>
      <c r="C175" s="206" t="s">
        <v>202</v>
      </c>
      <c r="D175" s="206" t="s">
        <v>190</v>
      </c>
      <c r="E175" s="205" t="s">
        <v>843</v>
      </c>
      <c r="F175" s="206" t="s">
        <v>94</v>
      </c>
      <c r="G175" s="211"/>
      <c r="H175" s="211">
        <v>1831</v>
      </c>
      <c r="I175" s="211">
        <v>0</v>
      </c>
      <c r="J175" s="211">
        <f t="shared" ref="J175" si="326">H175+I175</f>
        <v>1831</v>
      </c>
      <c r="K175" s="211">
        <v>0</v>
      </c>
      <c r="L175" s="211">
        <v>1115.2</v>
      </c>
      <c r="M175" s="211">
        <v>1115.2</v>
      </c>
      <c r="N175" s="211">
        <v>1512.7</v>
      </c>
      <c r="O175" s="211">
        <f t="shared" ref="O175" si="327">M175+N175</f>
        <v>2627.9</v>
      </c>
      <c r="P175" s="211">
        <v>2627.9</v>
      </c>
      <c r="Q175" s="211">
        <v>-667.9</v>
      </c>
      <c r="R175" s="211">
        <v>2000</v>
      </c>
      <c r="S175" s="211">
        <v>2052.3000000000002</v>
      </c>
      <c r="T175" s="211">
        <v>2000</v>
      </c>
      <c r="U175" s="211">
        <v>1878.7</v>
      </c>
      <c r="V175" s="211">
        <v>2000</v>
      </c>
      <c r="W175" s="211">
        <v>3330.9</v>
      </c>
      <c r="X175" s="211">
        <v>0</v>
      </c>
      <c r="Y175" s="211">
        <v>165</v>
      </c>
      <c r="Z175" s="211">
        <f t="shared" si="322"/>
        <v>165</v>
      </c>
      <c r="AA175" s="211">
        <v>0</v>
      </c>
      <c r="AB175" s="211">
        <f t="shared" si="323"/>
        <v>165</v>
      </c>
    </row>
    <row r="176" spans="1:28" s="323" customFormat="1" ht="23.25" customHeight="1" x14ac:dyDescent="0.2">
      <c r="A176" s="213" t="s">
        <v>1196</v>
      </c>
      <c r="B176" s="206" t="s">
        <v>130</v>
      </c>
      <c r="C176" s="206" t="s">
        <v>202</v>
      </c>
      <c r="D176" s="206" t="s">
        <v>190</v>
      </c>
      <c r="E176" s="205" t="s">
        <v>1197</v>
      </c>
      <c r="F176" s="206" t="s">
        <v>94</v>
      </c>
      <c r="G176" s="211"/>
      <c r="H176" s="211">
        <v>1831</v>
      </c>
      <c r="I176" s="211">
        <v>0</v>
      </c>
      <c r="J176" s="211">
        <f t="shared" ref="J176:J178" si="328">H176+I176</f>
        <v>1831</v>
      </c>
      <c r="K176" s="211">
        <v>0</v>
      </c>
      <c r="L176" s="211">
        <v>1115.2</v>
      </c>
      <c r="M176" s="211">
        <v>1115.2</v>
      </c>
      <c r="N176" s="211">
        <v>1512.7</v>
      </c>
      <c r="O176" s="211">
        <f t="shared" ref="O176" si="329">M176+N176</f>
        <v>2627.9</v>
      </c>
      <c r="P176" s="211">
        <v>2627.9</v>
      </c>
      <c r="Q176" s="211">
        <v>-667.9</v>
      </c>
      <c r="R176" s="211">
        <v>2000</v>
      </c>
      <c r="S176" s="211">
        <v>2052.3000000000002</v>
      </c>
      <c r="T176" s="211">
        <v>2000</v>
      </c>
      <c r="U176" s="211">
        <v>1878.7</v>
      </c>
      <c r="V176" s="211">
        <v>2000</v>
      </c>
      <c r="W176" s="211">
        <v>3330.9</v>
      </c>
      <c r="X176" s="211">
        <v>0</v>
      </c>
      <c r="Y176" s="211">
        <v>0</v>
      </c>
      <c r="Z176" s="211">
        <f t="shared" ref="Z176" si="330">X176+Y176</f>
        <v>0</v>
      </c>
      <c r="AA176" s="211">
        <v>4300</v>
      </c>
      <c r="AB176" s="211">
        <f t="shared" si="323"/>
        <v>4300</v>
      </c>
    </row>
    <row r="177" spans="1:28" s="323" customFormat="1" ht="30.75" customHeight="1" x14ac:dyDescent="0.2">
      <c r="A177" s="213" t="s">
        <v>1221</v>
      </c>
      <c r="B177" s="206" t="s">
        <v>130</v>
      </c>
      <c r="C177" s="206" t="s">
        <v>202</v>
      </c>
      <c r="D177" s="206" t="s">
        <v>190</v>
      </c>
      <c r="E177" s="205" t="s">
        <v>1223</v>
      </c>
      <c r="F177" s="206"/>
      <c r="G177" s="211"/>
      <c r="H177" s="211">
        <f>H178</f>
        <v>1736</v>
      </c>
      <c r="I177" s="211">
        <f>I178</f>
        <v>0</v>
      </c>
      <c r="J177" s="211">
        <f t="shared" si="328"/>
        <v>1736</v>
      </c>
      <c r="K177" s="211">
        <f>K178</f>
        <v>0</v>
      </c>
      <c r="L177" s="211">
        <f>L178</f>
        <v>1667.6</v>
      </c>
      <c r="M177" s="211">
        <f>M178</f>
        <v>1667.6</v>
      </c>
      <c r="N177" s="211">
        <f t="shared" ref="N177:Q177" si="331">N178</f>
        <v>-647.6</v>
      </c>
      <c r="O177" s="211">
        <f t="shared" si="331"/>
        <v>1019.9999999999999</v>
      </c>
      <c r="P177" s="211">
        <f t="shared" si="331"/>
        <v>1020</v>
      </c>
      <c r="Q177" s="211">
        <f t="shared" si="331"/>
        <v>-117.5</v>
      </c>
      <c r="R177" s="211" t="e">
        <f>R178+R180</f>
        <v>#REF!</v>
      </c>
      <c r="S177" s="211" t="e">
        <f t="shared" ref="S177:W177" si="332">S178+S180</f>
        <v>#REF!</v>
      </c>
      <c r="T177" s="211" t="e">
        <f t="shared" si="332"/>
        <v>#REF!</v>
      </c>
      <c r="U177" s="211" t="e">
        <f t="shared" si="332"/>
        <v>#REF!</v>
      </c>
      <c r="V177" s="211" t="e">
        <f t="shared" si="332"/>
        <v>#REF!</v>
      </c>
      <c r="W177" s="211" t="e">
        <f t="shared" si="332"/>
        <v>#REF!</v>
      </c>
      <c r="X177" s="211">
        <f>X178+X179</f>
        <v>0</v>
      </c>
      <c r="Y177" s="211">
        <f t="shared" ref="Y177:Z177" si="333">Y178+Y179</f>
        <v>564.44999999999993</v>
      </c>
      <c r="Z177" s="211">
        <f t="shared" si="333"/>
        <v>564.44999999999993</v>
      </c>
      <c r="AA177" s="211">
        <f t="shared" ref="AA177:AB177" si="334">AA178+AA179</f>
        <v>0</v>
      </c>
      <c r="AB177" s="211">
        <f t="shared" si="334"/>
        <v>564.44999999999993</v>
      </c>
    </row>
    <row r="178" spans="1:28" s="323" customFormat="1" ht="23.25" customHeight="1" x14ac:dyDescent="0.2">
      <c r="A178" s="213" t="s">
        <v>1222</v>
      </c>
      <c r="B178" s="206" t="s">
        <v>130</v>
      </c>
      <c r="C178" s="206" t="s">
        <v>202</v>
      </c>
      <c r="D178" s="206" t="s">
        <v>190</v>
      </c>
      <c r="E178" s="205" t="s">
        <v>1223</v>
      </c>
      <c r="F178" s="206" t="s">
        <v>94</v>
      </c>
      <c r="G178" s="211"/>
      <c r="H178" s="211">
        <v>1736</v>
      </c>
      <c r="I178" s="211">
        <v>0</v>
      </c>
      <c r="J178" s="211">
        <f t="shared" si="328"/>
        <v>1736</v>
      </c>
      <c r="K178" s="211">
        <v>0</v>
      </c>
      <c r="L178" s="211">
        <v>1667.6</v>
      </c>
      <c r="M178" s="211">
        <v>1667.6</v>
      </c>
      <c r="N178" s="211">
        <v>-647.6</v>
      </c>
      <c r="O178" s="211">
        <f t="shared" ref="O178" si="335">M178+N178</f>
        <v>1019.9999999999999</v>
      </c>
      <c r="P178" s="211">
        <v>1020</v>
      </c>
      <c r="Q178" s="211">
        <v>-117.5</v>
      </c>
      <c r="R178" s="211">
        <f>P178+Q178</f>
        <v>902.5</v>
      </c>
      <c r="S178" s="211">
        <v>1873.9</v>
      </c>
      <c r="T178" s="211">
        <f t="shared" ref="T178" si="336">R178+S178</f>
        <v>2776.4</v>
      </c>
      <c r="U178" s="211">
        <v>-2776.4</v>
      </c>
      <c r="V178" s="211">
        <f t="shared" ref="V178" si="337">T178+U178</f>
        <v>0</v>
      </c>
      <c r="W178" s="211">
        <v>0</v>
      </c>
      <c r="X178" s="211">
        <f t="shared" ref="X178:X179" si="338">V178+W178</f>
        <v>0</v>
      </c>
      <c r="Y178" s="211">
        <v>558.79999999999995</v>
      </c>
      <c r="Z178" s="211">
        <f t="shared" ref="Z178:Z179" si="339">X178+Y178</f>
        <v>558.79999999999995</v>
      </c>
      <c r="AA178" s="211">
        <v>0</v>
      </c>
      <c r="AB178" s="211">
        <f t="shared" ref="AB178:AB179" si="340">Z178+AA178</f>
        <v>558.79999999999995</v>
      </c>
    </row>
    <row r="179" spans="1:28" s="323" customFormat="1" ht="23.25" customHeight="1" x14ac:dyDescent="0.2">
      <c r="A179" s="213" t="s">
        <v>1222</v>
      </c>
      <c r="B179" s="206" t="s">
        <v>130</v>
      </c>
      <c r="C179" s="206" t="s">
        <v>202</v>
      </c>
      <c r="D179" s="206" t="s">
        <v>190</v>
      </c>
      <c r="E179" s="205" t="s">
        <v>1223</v>
      </c>
      <c r="F179" s="206" t="s">
        <v>94</v>
      </c>
      <c r="G179" s="211"/>
      <c r="H179" s="211"/>
      <c r="I179" s="211"/>
      <c r="J179" s="211"/>
      <c r="K179" s="211"/>
      <c r="L179" s="211"/>
      <c r="M179" s="211"/>
      <c r="N179" s="211"/>
      <c r="O179" s="211"/>
      <c r="P179" s="211"/>
      <c r="Q179" s="211"/>
      <c r="R179" s="211"/>
      <c r="S179" s="211"/>
      <c r="T179" s="211"/>
      <c r="U179" s="211"/>
      <c r="V179" s="211"/>
      <c r="W179" s="211"/>
      <c r="X179" s="211">
        <f t="shared" si="338"/>
        <v>0</v>
      </c>
      <c r="Y179" s="211">
        <v>5.65</v>
      </c>
      <c r="Z179" s="211">
        <f t="shared" si="339"/>
        <v>5.65</v>
      </c>
      <c r="AA179" s="211">
        <v>0</v>
      </c>
      <c r="AB179" s="211">
        <f t="shared" si="340"/>
        <v>5.65</v>
      </c>
    </row>
    <row r="180" spans="1:28" s="323" customFormat="1" ht="36.75" customHeight="1" x14ac:dyDescent="0.2">
      <c r="A180" s="213" t="s">
        <v>1224</v>
      </c>
      <c r="B180" s="206" t="s">
        <v>130</v>
      </c>
      <c r="C180" s="206" t="s">
        <v>202</v>
      </c>
      <c r="D180" s="206" t="s">
        <v>190</v>
      </c>
      <c r="E180" s="205" t="s">
        <v>1225</v>
      </c>
      <c r="F180" s="206"/>
      <c r="G180" s="211"/>
      <c r="H180" s="211">
        <f>H181</f>
        <v>1736</v>
      </c>
      <c r="I180" s="211">
        <f>I181</f>
        <v>0</v>
      </c>
      <c r="J180" s="211">
        <f t="shared" ref="J180:J181" si="341">H180+I180</f>
        <v>1736</v>
      </c>
      <c r="K180" s="211">
        <f>K181</f>
        <v>0</v>
      </c>
      <c r="L180" s="211">
        <f>L181</f>
        <v>1667.6</v>
      </c>
      <c r="M180" s="211">
        <f>M181</f>
        <v>1667.6</v>
      </c>
      <c r="N180" s="211">
        <f t="shared" ref="N180:Q180" si="342">N181</f>
        <v>-647.6</v>
      </c>
      <c r="O180" s="211">
        <f t="shared" si="342"/>
        <v>1019.9999999999999</v>
      </c>
      <c r="P180" s="211">
        <f t="shared" si="342"/>
        <v>1020</v>
      </c>
      <c r="Q180" s="211">
        <f t="shared" si="342"/>
        <v>-117.5</v>
      </c>
      <c r="R180" s="211" t="e">
        <f>R181+#REF!</f>
        <v>#REF!</v>
      </c>
      <c r="S180" s="211" t="e">
        <f>S181+#REF!</f>
        <v>#REF!</v>
      </c>
      <c r="T180" s="211" t="e">
        <f>T181+#REF!</f>
        <v>#REF!</v>
      </c>
      <c r="U180" s="211" t="e">
        <f>U181+#REF!</f>
        <v>#REF!</v>
      </c>
      <c r="V180" s="211" t="e">
        <f>V181+#REF!</f>
        <v>#REF!</v>
      </c>
      <c r="W180" s="211" t="e">
        <f>W181+#REF!</f>
        <v>#REF!</v>
      </c>
      <c r="X180" s="211">
        <f>X181+X182</f>
        <v>0</v>
      </c>
      <c r="Y180" s="211">
        <f t="shared" ref="Y180:Z180" si="343">Y181+Y182</f>
        <v>2400</v>
      </c>
      <c r="Z180" s="211">
        <f t="shared" si="343"/>
        <v>2400</v>
      </c>
      <c r="AA180" s="211">
        <f t="shared" ref="AA180:AB180" si="344">AA181+AA182</f>
        <v>-2400</v>
      </c>
      <c r="AB180" s="211">
        <f t="shared" si="344"/>
        <v>0</v>
      </c>
    </row>
    <row r="181" spans="1:28" s="323" customFormat="1" ht="17.25" customHeight="1" x14ac:dyDescent="0.2">
      <c r="A181" s="213" t="s">
        <v>1222</v>
      </c>
      <c r="B181" s="206" t="s">
        <v>130</v>
      </c>
      <c r="C181" s="206" t="s">
        <v>202</v>
      </c>
      <c r="D181" s="206" t="s">
        <v>190</v>
      </c>
      <c r="E181" s="205" t="s">
        <v>1225</v>
      </c>
      <c r="F181" s="206" t="s">
        <v>94</v>
      </c>
      <c r="G181" s="211"/>
      <c r="H181" s="211">
        <v>1736</v>
      </c>
      <c r="I181" s="211">
        <v>0</v>
      </c>
      <c r="J181" s="211">
        <f t="shared" si="341"/>
        <v>1736</v>
      </c>
      <c r="K181" s="211">
        <v>0</v>
      </c>
      <c r="L181" s="211">
        <v>1667.6</v>
      </c>
      <c r="M181" s="211">
        <v>1667.6</v>
      </c>
      <c r="N181" s="211">
        <v>-647.6</v>
      </c>
      <c r="O181" s="211">
        <f t="shared" ref="O181" si="345">M181+N181</f>
        <v>1019.9999999999999</v>
      </c>
      <c r="P181" s="211">
        <v>1020</v>
      </c>
      <c r="Q181" s="211">
        <v>-117.5</v>
      </c>
      <c r="R181" s="211">
        <f>P181+Q181</f>
        <v>902.5</v>
      </c>
      <c r="S181" s="211">
        <v>1873.9</v>
      </c>
      <c r="T181" s="211">
        <f t="shared" ref="T181" si="346">R181+S181</f>
        <v>2776.4</v>
      </c>
      <c r="U181" s="211">
        <v>-2776.4</v>
      </c>
      <c r="V181" s="211">
        <f t="shared" ref="V181" si="347">T181+U181</f>
        <v>0</v>
      </c>
      <c r="W181" s="211">
        <v>0</v>
      </c>
      <c r="X181" s="211">
        <f t="shared" ref="X181:X182" si="348">V181+W181</f>
        <v>0</v>
      </c>
      <c r="Y181" s="211">
        <v>2376</v>
      </c>
      <c r="Z181" s="211">
        <f t="shared" ref="Z181:Z182" si="349">X181+Y181</f>
        <v>2376</v>
      </c>
      <c r="AA181" s="211">
        <v>-2376</v>
      </c>
      <c r="AB181" s="211">
        <f t="shared" ref="AB181:AB182" si="350">Z181+AA181</f>
        <v>0</v>
      </c>
    </row>
    <row r="182" spans="1:28" s="323" customFormat="1" ht="17.25" customHeight="1" x14ac:dyDescent="0.2">
      <c r="A182" s="213" t="s">
        <v>1222</v>
      </c>
      <c r="B182" s="206" t="s">
        <v>130</v>
      </c>
      <c r="C182" s="206" t="s">
        <v>202</v>
      </c>
      <c r="D182" s="206" t="s">
        <v>190</v>
      </c>
      <c r="E182" s="205" t="s">
        <v>1225</v>
      </c>
      <c r="F182" s="206" t="s">
        <v>94</v>
      </c>
      <c r="G182" s="211"/>
      <c r="H182" s="211"/>
      <c r="I182" s="211"/>
      <c r="J182" s="211"/>
      <c r="K182" s="211"/>
      <c r="L182" s="211"/>
      <c r="M182" s="211"/>
      <c r="N182" s="211"/>
      <c r="O182" s="211"/>
      <c r="P182" s="211"/>
      <c r="Q182" s="211"/>
      <c r="R182" s="211"/>
      <c r="S182" s="211"/>
      <c r="T182" s="211"/>
      <c r="U182" s="211"/>
      <c r="V182" s="211"/>
      <c r="W182" s="211"/>
      <c r="X182" s="211">
        <f t="shared" si="348"/>
        <v>0</v>
      </c>
      <c r="Y182" s="211">
        <v>24</v>
      </c>
      <c r="Z182" s="211">
        <f t="shared" si="349"/>
        <v>24</v>
      </c>
      <c r="AA182" s="211">
        <v>-24</v>
      </c>
      <c r="AB182" s="211">
        <f t="shared" si="350"/>
        <v>0</v>
      </c>
    </row>
    <row r="183" spans="1:28" s="323" customFormat="1" ht="33" customHeight="1" x14ac:dyDescent="0.2">
      <c r="A183" s="213" t="s">
        <v>1224</v>
      </c>
      <c r="B183" s="206" t="s">
        <v>130</v>
      </c>
      <c r="C183" s="206" t="s">
        <v>202</v>
      </c>
      <c r="D183" s="206" t="s">
        <v>190</v>
      </c>
      <c r="E183" s="205" t="s">
        <v>1225</v>
      </c>
      <c r="F183" s="206"/>
      <c r="G183" s="211"/>
      <c r="H183" s="211">
        <f>H184</f>
        <v>1736</v>
      </c>
      <c r="I183" s="211">
        <f>I184</f>
        <v>0</v>
      </c>
      <c r="J183" s="211">
        <f t="shared" ref="J183:J184" si="351">H183+I183</f>
        <v>1736</v>
      </c>
      <c r="K183" s="211">
        <f>K184</f>
        <v>0</v>
      </c>
      <c r="L183" s="211">
        <f>L184</f>
        <v>1667.6</v>
      </c>
      <c r="M183" s="211">
        <f>M184</f>
        <v>1667.6</v>
      </c>
      <c r="N183" s="211">
        <f t="shared" ref="N183:Q183" si="352">N184</f>
        <v>-647.6</v>
      </c>
      <c r="O183" s="211">
        <f t="shared" si="352"/>
        <v>1019.9999999999999</v>
      </c>
      <c r="P183" s="211">
        <f t="shared" si="352"/>
        <v>1020</v>
      </c>
      <c r="Q183" s="211">
        <f t="shared" si="352"/>
        <v>-117.5</v>
      </c>
      <c r="R183" s="211" t="e">
        <f>R184+#REF!</f>
        <v>#REF!</v>
      </c>
      <c r="S183" s="211" t="e">
        <f>S184+#REF!</f>
        <v>#REF!</v>
      </c>
      <c r="T183" s="211" t="e">
        <f>T184+#REF!</f>
        <v>#REF!</v>
      </c>
      <c r="U183" s="211" t="e">
        <f>U184+#REF!</f>
        <v>#REF!</v>
      </c>
      <c r="V183" s="211" t="e">
        <f>V184+#REF!</f>
        <v>#REF!</v>
      </c>
      <c r="W183" s="211" t="e">
        <f>W184+#REF!</f>
        <v>#REF!</v>
      </c>
      <c r="X183" s="211">
        <f>X184+X185</f>
        <v>0</v>
      </c>
      <c r="Y183" s="211">
        <f t="shared" ref="Y183:AB183" si="353">Y184+Y185</f>
        <v>2400</v>
      </c>
      <c r="Z183" s="211">
        <f t="shared" si="353"/>
        <v>0</v>
      </c>
      <c r="AA183" s="211">
        <f t="shared" si="353"/>
        <v>2400</v>
      </c>
      <c r="AB183" s="211">
        <f t="shared" si="353"/>
        <v>2400</v>
      </c>
    </row>
    <row r="184" spans="1:28" s="323" customFormat="1" ht="17.25" customHeight="1" x14ac:dyDescent="0.2">
      <c r="A184" s="213" t="s">
        <v>101</v>
      </c>
      <c r="B184" s="206" t="s">
        <v>130</v>
      </c>
      <c r="C184" s="206" t="s">
        <v>202</v>
      </c>
      <c r="D184" s="206" t="s">
        <v>190</v>
      </c>
      <c r="E184" s="205" t="s">
        <v>1225</v>
      </c>
      <c r="F184" s="206" t="s">
        <v>102</v>
      </c>
      <c r="G184" s="211"/>
      <c r="H184" s="211">
        <v>1736</v>
      </c>
      <c r="I184" s="211">
        <v>0</v>
      </c>
      <c r="J184" s="211">
        <f t="shared" si="351"/>
        <v>1736</v>
      </c>
      <c r="K184" s="211">
        <v>0</v>
      </c>
      <c r="L184" s="211">
        <v>1667.6</v>
      </c>
      <c r="M184" s="211">
        <v>1667.6</v>
      </c>
      <c r="N184" s="211">
        <v>-647.6</v>
      </c>
      <c r="O184" s="211">
        <f t="shared" ref="O184" si="354">M184+N184</f>
        <v>1019.9999999999999</v>
      </c>
      <c r="P184" s="211">
        <v>1020</v>
      </c>
      <c r="Q184" s="211">
        <v>-117.5</v>
      </c>
      <c r="R184" s="211">
        <f>P184+Q184</f>
        <v>902.5</v>
      </c>
      <c r="S184" s="211">
        <v>1873.9</v>
      </c>
      <c r="T184" s="211">
        <f t="shared" ref="T184" si="355">R184+S184</f>
        <v>2776.4</v>
      </c>
      <c r="U184" s="211">
        <v>-2776.4</v>
      </c>
      <c r="V184" s="211">
        <f t="shared" ref="V184" si="356">T184+U184</f>
        <v>0</v>
      </c>
      <c r="W184" s="211">
        <v>0</v>
      </c>
      <c r="X184" s="211">
        <f t="shared" ref="X184:X185" si="357">V184+W184</f>
        <v>0</v>
      </c>
      <c r="Y184" s="211">
        <v>2376</v>
      </c>
      <c r="Z184" s="211">
        <v>0</v>
      </c>
      <c r="AA184" s="211">
        <v>2376</v>
      </c>
      <c r="AB184" s="211">
        <f t="shared" ref="AB184:AB185" si="358">Z184+AA184</f>
        <v>2376</v>
      </c>
    </row>
    <row r="185" spans="1:28" s="323" customFormat="1" ht="17.25" customHeight="1" x14ac:dyDescent="0.2">
      <c r="A185" s="213" t="s">
        <v>101</v>
      </c>
      <c r="B185" s="206" t="s">
        <v>130</v>
      </c>
      <c r="C185" s="206" t="s">
        <v>202</v>
      </c>
      <c r="D185" s="206" t="s">
        <v>190</v>
      </c>
      <c r="E185" s="205" t="s">
        <v>1225</v>
      </c>
      <c r="F185" s="206" t="s">
        <v>102</v>
      </c>
      <c r="G185" s="211"/>
      <c r="H185" s="211"/>
      <c r="I185" s="211"/>
      <c r="J185" s="211"/>
      <c r="K185" s="211"/>
      <c r="L185" s="211"/>
      <c r="M185" s="211"/>
      <c r="N185" s="211"/>
      <c r="O185" s="211"/>
      <c r="P185" s="211"/>
      <c r="Q185" s="211"/>
      <c r="R185" s="211"/>
      <c r="S185" s="211"/>
      <c r="T185" s="211"/>
      <c r="U185" s="211"/>
      <c r="V185" s="211"/>
      <c r="W185" s="211"/>
      <c r="X185" s="211">
        <f t="shared" si="357"/>
        <v>0</v>
      </c>
      <c r="Y185" s="211">
        <v>24</v>
      </c>
      <c r="Z185" s="211">
        <v>0</v>
      </c>
      <c r="AA185" s="211">
        <v>24</v>
      </c>
      <c r="AB185" s="211">
        <f t="shared" si="358"/>
        <v>24</v>
      </c>
    </row>
    <row r="186" spans="1:28" s="323" customFormat="1" ht="18" customHeight="1" x14ac:dyDescent="0.2">
      <c r="A186" s="340" t="s">
        <v>228</v>
      </c>
      <c r="B186" s="204" t="s">
        <v>130</v>
      </c>
      <c r="C186" s="204" t="s">
        <v>202</v>
      </c>
      <c r="D186" s="204" t="s">
        <v>192</v>
      </c>
      <c r="E186" s="206"/>
      <c r="F186" s="206"/>
      <c r="G186" s="211"/>
      <c r="H186" s="211" t="e">
        <f>H187</f>
        <v>#REF!</v>
      </c>
      <c r="I186" s="211" t="e">
        <f>I187</f>
        <v>#REF!</v>
      </c>
      <c r="J186" s="211" t="e">
        <f>J187</f>
        <v>#REF!</v>
      </c>
      <c r="K186" s="211" t="e">
        <f>K187+#REF!+#REF!+#REF!+#REF!</f>
        <v>#REF!</v>
      </c>
      <c r="L186" s="211" t="e">
        <f>L187</f>
        <v>#REF!</v>
      </c>
      <c r="M186" s="211" t="e">
        <f>M187</f>
        <v>#REF!</v>
      </c>
      <c r="N186" s="211" t="e">
        <f t="shared" ref="N186:S186" si="359">N187</f>
        <v>#REF!</v>
      </c>
      <c r="O186" s="211" t="e">
        <f t="shared" si="359"/>
        <v>#REF!</v>
      </c>
      <c r="P186" s="211" t="e">
        <f t="shared" si="359"/>
        <v>#REF!</v>
      </c>
      <c r="Q186" s="229" t="e">
        <f t="shared" si="359"/>
        <v>#REF!</v>
      </c>
      <c r="R186" s="229" t="e">
        <f t="shared" si="359"/>
        <v>#REF!</v>
      </c>
      <c r="S186" s="229" t="e">
        <f t="shared" si="359"/>
        <v>#REF!</v>
      </c>
      <c r="T186" s="229" t="e">
        <f>T187</f>
        <v>#REF!</v>
      </c>
      <c r="U186" s="229" t="e">
        <f t="shared" ref="U186:Y186" si="360">U187</f>
        <v>#REF!</v>
      </c>
      <c r="V186" s="229" t="e">
        <f t="shared" si="360"/>
        <v>#REF!</v>
      </c>
      <c r="W186" s="229" t="e">
        <f t="shared" si="360"/>
        <v>#REF!</v>
      </c>
      <c r="X186" s="229">
        <f>X187</f>
        <v>288403.64</v>
      </c>
      <c r="Y186" s="229">
        <f t="shared" si="360"/>
        <v>306494.12</v>
      </c>
      <c r="Z186" s="229">
        <f>Z187+Z256</f>
        <v>594897.76</v>
      </c>
      <c r="AA186" s="229">
        <f>AA187+AA256</f>
        <v>27868.886449999995</v>
      </c>
      <c r="AB186" s="229">
        <f>AB187+AB256</f>
        <v>622766.64645</v>
      </c>
    </row>
    <row r="187" spans="1:28" ht="36" customHeight="1" x14ac:dyDescent="0.2">
      <c r="A187" s="213" t="s">
        <v>946</v>
      </c>
      <c r="B187" s="206" t="s">
        <v>130</v>
      </c>
      <c r="C187" s="206" t="s">
        <v>202</v>
      </c>
      <c r="D187" s="206" t="s">
        <v>192</v>
      </c>
      <c r="E187" s="205" t="s">
        <v>764</v>
      </c>
      <c r="F187" s="206"/>
      <c r="G187" s="211" t="e">
        <f>G188+G259+#REF!+#REF!+#REF!+#REF!+#REF!+#REF!+#REF!</f>
        <v>#REF!</v>
      </c>
      <c r="H187" s="211" t="e">
        <f>H188+H259+#REF!+#REF!+#REF!+#REF!+#REF!+#REF!+#REF!+#REF!+H274+#REF!</f>
        <v>#REF!</v>
      </c>
      <c r="I187" s="211" t="e">
        <f>I188+I259+#REF!+#REF!+#REF!+#REF!+#REF!+#REF!+#REF!+#REF!+I274+#REF!</f>
        <v>#REF!</v>
      </c>
      <c r="J187" s="211" t="e">
        <f>J188+J259+#REF!+#REF!+#REF!+#REF!+#REF!+#REF!+#REF!+#REF!+J274+#REF!</f>
        <v>#REF!</v>
      </c>
      <c r="K187" s="211" t="e">
        <f>K188+K259+#REF!+#REF!+#REF!+#REF!+#REF!+#REF!+#REF!+#REF!+K274+#REF!+#REF!</f>
        <v>#REF!</v>
      </c>
      <c r="L187" s="211" t="e">
        <f>L188+L259+#REF!+#REF!+#REF!+#REF!+#REF!+#REF!+#REF!+#REF!+#REF!+#REF!</f>
        <v>#REF!</v>
      </c>
      <c r="M187" s="211" t="e">
        <f>M188+M259+#REF!+#REF!+#REF!+#REF!+#REF!+#REF!</f>
        <v>#REF!</v>
      </c>
      <c r="N187" s="211" t="e">
        <f>N188+N259+#REF!+#REF!+#REF!+#REF!+#REF!+#REF!</f>
        <v>#REF!</v>
      </c>
      <c r="O187" s="211" t="e">
        <f>O188+O259+#REF!+#REF!+#REF!+#REF!+#REF!+#REF!</f>
        <v>#REF!</v>
      </c>
      <c r="P187" s="211" t="e">
        <f>P188+P259+#REF!+#REF!+#REF!+#REF!+#REF!+#REF!</f>
        <v>#REF!</v>
      </c>
      <c r="Q187" s="211" t="e">
        <f>Q188+Q259+#REF!+#REF!+#REF!+#REF!+#REF!+#REF!</f>
        <v>#REF!</v>
      </c>
      <c r="R187" s="211" t="e">
        <f>R188+R259+R260+R261+R262+#REF!+#REF!+#REF!+R268+R189</f>
        <v>#REF!</v>
      </c>
      <c r="S187" s="211" t="e">
        <f>S188+S259+S260+S261+S262+#REF!+#REF!+#REF!+S268+S189</f>
        <v>#REF!</v>
      </c>
      <c r="T187" s="211" t="e">
        <f>T188+T189+T259+T260+T261+T262+#REF!+T265+#REF!+#REF!+T268+T271+#REF!+#REF!+#REF!</f>
        <v>#REF!</v>
      </c>
      <c r="U187" s="211" t="e">
        <f>U188+U189+U259+U260+U261+U262+#REF!+U265+#REF!+#REF!+U268+U271+#REF!+#REF!+#REF!</f>
        <v>#REF!</v>
      </c>
      <c r="V187" s="211" t="e">
        <f>V188+V189+V259+V260+V261+V262+#REF!+V265+#REF!+#REF!+V268+V271+#REF!+#REF!+#REF!+#REF!</f>
        <v>#REF!</v>
      </c>
      <c r="W187" s="211" t="e">
        <f>W188+W189+W259+W260+W261+W262+#REF!+W265+#REF!+#REF!+W268+W271+#REF!+#REF!+#REF!+#REF!</f>
        <v>#REF!</v>
      </c>
      <c r="X187" s="211">
        <f>X188+X189+X191+X192+X194+X195+X196+X198+X199+X203+X208+X213+X217+X221+X226+X229+X234+X237+X238+X259+X260+X261+X262+X265+X236+X257+X201+X241+X244+X249</f>
        <v>288403.64</v>
      </c>
      <c r="Y187" s="211">
        <f>Y188+Y189+Y191+Y192+Y194+Y195+Y196+Y198+Y199+Y203+Y208+Y213+Y217+Y221+Y226+Y229+Y234+Y237+Y238+Y259+Y260+Y261+Y262+Y265+Y236+Y257+Y201+Y241+Y244+Y249</f>
        <v>306494.12</v>
      </c>
      <c r="Z187" s="211">
        <f>Z188+Z189+Z191+Z192+Z194+Z195+Z196+Z198+Z199+Z203+Z208+Z213+Z217+Z221+Z226+Z229+Z234+Z237+Z238+Z259+Z260+Z261+Z262+Z265+Z236+Z257+Z201+Z241+Z244+Z249+Z190+Z193+Z235+Z197+Z200+Z202</f>
        <v>594897.76</v>
      </c>
      <c r="AA187" s="211">
        <f>AA188+AA189+AA191+AA192+AA194+AA195+AA196+AA198+AA199+AA203+AA208+AA213+AA217+AA221+AA226+AA229+AA234+AA237+AA238+AA259+AA260+AA261+AA262+AA265+AA236+AA257+AA201+AA241+AA244+AA249+AA190+AA193+AA235+AA197+AA200+AA202</f>
        <v>25143.086449999995</v>
      </c>
      <c r="AB187" s="211">
        <f>AB188+AB189+AB191+AB192+AB194+AB195+AB196+AB198+AB199+AB203+AB208+AB213+AB217+AB221+AB226+AB229+AB234+AB237+AB238+AB259+AB260+AB261+AB262+AB265+AB236+AB257+AB201+AB241+AB244+AB249+AB190+AB193+AB235+AB197+AB200+AB202</f>
        <v>620040.84644999995</v>
      </c>
    </row>
    <row r="188" spans="1:28" ht="16.5" customHeight="1" x14ac:dyDescent="0.2">
      <c r="A188" s="281" t="s">
        <v>876</v>
      </c>
      <c r="B188" s="206" t="s">
        <v>130</v>
      </c>
      <c r="C188" s="206" t="s">
        <v>202</v>
      </c>
      <c r="D188" s="206" t="s">
        <v>192</v>
      </c>
      <c r="E188" s="205" t="s">
        <v>764</v>
      </c>
      <c r="F188" s="206" t="s">
        <v>811</v>
      </c>
      <c r="G188" s="211"/>
      <c r="H188" s="211">
        <v>18791.29</v>
      </c>
      <c r="I188" s="211">
        <f>-1500+1851.48</f>
        <v>351.48</v>
      </c>
      <c r="J188" s="211">
        <f>H188+I188</f>
        <v>19142.77</v>
      </c>
      <c r="K188" s="211">
        <v>-1755.05</v>
      </c>
      <c r="L188" s="211">
        <f>19869.07+2000</f>
        <v>21869.07</v>
      </c>
      <c r="M188" s="211">
        <f>15576.33+2000</f>
        <v>17576.330000000002</v>
      </c>
      <c r="N188" s="211">
        <v>-3654.89</v>
      </c>
      <c r="O188" s="211">
        <v>18000</v>
      </c>
      <c r="P188" s="211">
        <v>18000</v>
      </c>
      <c r="Q188" s="211">
        <v>0</v>
      </c>
      <c r="R188" s="211">
        <f>P188+Q188</f>
        <v>18000</v>
      </c>
      <c r="S188" s="211">
        <f>-5592.25+600+412.2-567.49</f>
        <v>-5147.54</v>
      </c>
      <c r="T188" s="211">
        <v>0</v>
      </c>
      <c r="U188" s="211">
        <f>14000+1491.99-6810.44-600</f>
        <v>8081.5499999999993</v>
      </c>
      <c r="V188" s="211">
        <v>61684.28</v>
      </c>
      <c r="W188" s="211">
        <v>-53684.28</v>
      </c>
      <c r="X188" s="211">
        <v>0</v>
      </c>
      <c r="Y188" s="211">
        <v>41174</v>
      </c>
      <c r="Z188" s="211">
        <f t="shared" ref="Z188:Z261" si="361">X188+Y188</f>
        <v>41174</v>
      </c>
      <c r="AA188" s="211">
        <f>-4081.95+5334</f>
        <v>1252.0500000000002</v>
      </c>
      <c r="AB188" s="211">
        <f t="shared" ref="AB188:AB201" si="362">Z188+AA188</f>
        <v>42426.05</v>
      </c>
    </row>
    <row r="189" spans="1:28" ht="29.25" customHeight="1" x14ac:dyDescent="0.2">
      <c r="A189" s="227" t="s">
        <v>879</v>
      </c>
      <c r="B189" s="206" t="s">
        <v>130</v>
      </c>
      <c r="C189" s="206" t="s">
        <v>202</v>
      </c>
      <c r="D189" s="206" t="s">
        <v>192</v>
      </c>
      <c r="E189" s="205" t="s">
        <v>764</v>
      </c>
      <c r="F189" s="206" t="s">
        <v>878</v>
      </c>
      <c r="G189" s="211"/>
      <c r="H189" s="211">
        <v>18791.29</v>
      </c>
      <c r="I189" s="211">
        <f>-1500+1851.48</f>
        <v>351.48</v>
      </c>
      <c r="J189" s="211">
        <f>H189+I189</f>
        <v>19142.77</v>
      </c>
      <c r="K189" s="211">
        <v>-1755.05</v>
      </c>
      <c r="L189" s="211">
        <f>19869.07+2000</f>
        <v>21869.07</v>
      </c>
      <c r="M189" s="211">
        <f>15576.33+2000</f>
        <v>17576.330000000002</v>
      </c>
      <c r="N189" s="211">
        <v>-3654.89</v>
      </c>
      <c r="O189" s="211">
        <v>18000</v>
      </c>
      <c r="P189" s="211">
        <v>18000</v>
      </c>
      <c r="Q189" s="211">
        <v>0</v>
      </c>
      <c r="R189" s="211"/>
      <c r="S189" s="211">
        <v>4000</v>
      </c>
      <c r="T189" s="211">
        <v>0</v>
      </c>
      <c r="U189" s="211">
        <v>4000</v>
      </c>
      <c r="V189" s="211">
        <v>0</v>
      </c>
      <c r="W189" s="211">
        <v>3000</v>
      </c>
      <c r="X189" s="211">
        <v>0</v>
      </c>
      <c r="Y189" s="211">
        <v>12503.200000000012</v>
      </c>
      <c r="Z189" s="211">
        <f t="shared" si="361"/>
        <v>12503.200000000012</v>
      </c>
      <c r="AA189" s="211">
        <f>-1260.14+1611</f>
        <v>350.8599999999999</v>
      </c>
      <c r="AB189" s="211">
        <f t="shared" si="362"/>
        <v>12854.060000000012</v>
      </c>
    </row>
    <row r="190" spans="1:28" ht="29.25" customHeight="1" x14ac:dyDescent="0.2">
      <c r="A190" s="281" t="s">
        <v>1250</v>
      </c>
      <c r="B190" s="206" t="s">
        <v>130</v>
      </c>
      <c r="C190" s="206" t="s">
        <v>202</v>
      </c>
      <c r="D190" s="206" t="s">
        <v>192</v>
      </c>
      <c r="E190" s="205" t="s">
        <v>764</v>
      </c>
      <c r="F190" s="206" t="s">
        <v>77</v>
      </c>
      <c r="G190" s="211"/>
      <c r="H190" s="211">
        <v>18791.29</v>
      </c>
      <c r="I190" s="211">
        <f>-1500+1851.48</f>
        <v>351.48</v>
      </c>
      <c r="J190" s="211">
        <f>H190+I190</f>
        <v>19142.77</v>
      </c>
      <c r="K190" s="211">
        <v>-1755.05</v>
      </c>
      <c r="L190" s="211">
        <f>19869.07+2000</f>
        <v>21869.07</v>
      </c>
      <c r="M190" s="211">
        <f>15576.33+2000</f>
        <v>17576.330000000002</v>
      </c>
      <c r="N190" s="211">
        <v>-3654.89</v>
      </c>
      <c r="O190" s="211">
        <v>18000</v>
      </c>
      <c r="P190" s="211">
        <v>18000</v>
      </c>
      <c r="Q190" s="211">
        <v>0</v>
      </c>
      <c r="R190" s="211"/>
      <c r="S190" s="211">
        <v>4000</v>
      </c>
      <c r="T190" s="211">
        <v>0</v>
      </c>
      <c r="U190" s="211">
        <v>4000</v>
      </c>
      <c r="V190" s="211">
        <v>0</v>
      </c>
      <c r="W190" s="211">
        <v>3000</v>
      </c>
      <c r="X190" s="211">
        <v>0</v>
      </c>
      <c r="Y190" s="211">
        <v>12503.200000000012</v>
      </c>
      <c r="Z190" s="211">
        <v>0</v>
      </c>
      <c r="AA190" s="211">
        <v>7718.2030000000004</v>
      </c>
      <c r="AB190" s="211">
        <f t="shared" ref="AB190" si="363">Z190+AA190</f>
        <v>7718.2030000000004</v>
      </c>
    </row>
    <row r="191" spans="1:28" ht="20.25" customHeight="1" x14ac:dyDescent="0.2">
      <c r="A191" s="281" t="s">
        <v>876</v>
      </c>
      <c r="B191" s="206" t="s">
        <v>130</v>
      </c>
      <c r="C191" s="206" t="s">
        <v>202</v>
      </c>
      <c r="D191" s="206" t="s">
        <v>192</v>
      </c>
      <c r="E191" s="205" t="s">
        <v>1152</v>
      </c>
      <c r="F191" s="206" t="s">
        <v>811</v>
      </c>
      <c r="G191" s="211"/>
      <c r="H191" s="211"/>
      <c r="I191" s="211"/>
      <c r="J191" s="211"/>
      <c r="K191" s="211"/>
      <c r="L191" s="211"/>
      <c r="M191" s="211"/>
      <c r="N191" s="211"/>
      <c r="O191" s="211"/>
      <c r="P191" s="211"/>
      <c r="Q191" s="211"/>
      <c r="R191" s="211"/>
      <c r="S191" s="211">
        <f>18623.3-7382.6-9472</f>
        <v>1768.6999999999989</v>
      </c>
      <c r="T191" s="211">
        <v>4316.7</v>
      </c>
      <c r="U191" s="211">
        <f>3675.9+8716.5-240-810</f>
        <v>11342.4</v>
      </c>
      <c r="V191" s="211">
        <v>0</v>
      </c>
      <c r="W191" s="211">
        <v>0</v>
      </c>
      <c r="X191" s="211">
        <v>0</v>
      </c>
      <c r="Y191" s="211">
        <v>49500</v>
      </c>
      <c r="Z191" s="211">
        <f t="shared" si="361"/>
        <v>49500</v>
      </c>
      <c r="AA191" s="211">
        <v>-4989.0469999999996</v>
      </c>
      <c r="AB191" s="211">
        <f t="shared" si="362"/>
        <v>44510.953000000001</v>
      </c>
    </row>
    <row r="192" spans="1:28" ht="31.5" customHeight="1" x14ac:dyDescent="0.2">
      <c r="A192" s="227" t="s">
        <v>879</v>
      </c>
      <c r="B192" s="206" t="s">
        <v>130</v>
      </c>
      <c r="C192" s="206" t="s">
        <v>202</v>
      </c>
      <c r="D192" s="206" t="s">
        <v>192</v>
      </c>
      <c r="E192" s="205" t="s">
        <v>1152</v>
      </c>
      <c r="F192" s="206" t="s">
        <v>878</v>
      </c>
      <c r="G192" s="211"/>
      <c r="H192" s="211"/>
      <c r="I192" s="211"/>
      <c r="J192" s="211"/>
      <c r="K192" s="211"/>
      <c r="L192" s="211"/>
      <c r="M192" s="211"/>
      <c r="N192" s="211"/>
      <c r="O192" s="211"/>
      <c r="P192" s="211"/>
      <c r="Q192" s="211"/>
      <c r="R192" s="211"/>
      <c r="S192" s="211">
        <f>18623.3-7382.6-9472</f>
        <v>1768.6999999999989</v>
      </c>
      <c r="T192" s="211">
        <v>4316.7</v>
      </c>
      <c r="U192" s="211">
        <f>3675.9+8716.5-240-810</f>
        <v>11342.4</v>
      </c>
      <c r="V192" s="211">
        <v>0</v>
      </c>
      <c r="W192" s="211">
        <v>0</v>
      </c>
      <c r="X192" s="211">
        <v>0</v>
      </c>
      <c r="Y192" s="211">
        <v>14880.799999999988</v>
      </c>
      <c r="Z192" s="211">
        <f t="shared" si="361"/>
        <v>14880.799999999988</v>
      </c>
      <c r="AA192" s="211">
        <v>-1479.297</v>
      </c>
      <c r="AB192" s="211">
        <f t="shared" si="362"/>
        <v>13401.502999999988</v>
      </c>
    </row>
    <row r="193" spans="1:28" ht="31.5" customHeight="1" x14ac:dyDescent="0.2">
      <c r="A193" s="281" t="s">
        <v>1250</v>
      </c>
      <c r="B193" s="206" t="s">
        <v>130</v>
      </c>
      <c r="C193" s="206" t="s">
        <v>202</v>
      </c>
      <c r="D193" s="206" t="s">
        <v>192</v>
      </c>
      <c r="E193" s="205" t="s">
        <v>1152</v>
      </c>
      <c r="F193" s="206" t="s">
        <v>77</v>
      </c>
      <c r="G193" s="211"/>
      <c r="H193" s="211"/>
      <c r="I193" s="211"/>
      <c r="J193" s="211"/>
      <c r="K193" s="211"/>
      <c r="L193" s="211"/>
      <c r="M193" s="211"/>
      <c r="N193" s="211"/>
      <c r="O193" s="211"/>
      <c r="P193" s="211"/>
      <c r="Q193" s="211"/>
      <c r="R193" s="211"/>
      <c r="S193" s="211">
        <f>18623.3-7382.6-9472</f>
        <v>1768.6999999999989</v>
      </c>
      <c r="T193" s="211">
        <v>4316.7</v>
      </c>
      <c r="U193" s="211">
        <f>3675.9+8716.5-240-810</f>
        <v>11342.4</v>
      </c>
      <c r="V193" s="211">
        <v>0</v>
      </c>
      <c r="W193" s="211">
        <v>0</v>
      </c>
      <c r="X193" s="211">
        <v>0</v>
      </c>
      <c r="Y193" s="211">
        <v>14880.799999999988</v>
      </c>
      <c r="Z193" s="211">
        <v>0</v>
      </c>
      <c r="AA193" s="211">
        <v>6468.34</v>
      </c>
      <c r="AB193" s="211">
        <f t="shared" ref="AB193" si="364">Z193+AA193</f>
        <v>6468.34</v>
      </c>
    </row>
    <row r="194" spans="1:28" ht="17.25" customHeight="1" x14ac:dyDescent="0.2">
      <c r="A194" s="213" t="s">
        <v>931</v>
      </c>
      <c r="B194" s="206" t="s">
        <v>130</v>
      </c>
      <c r="C194" s="206" t="s">
        <v>202</v>
      </c>
      <c r="D194" s="206" t="s">
        <v>192</v>
      </c>
      <c r="E194" s="206" t="s">
        <v>764</v>
      </c>
      <c r="F194" s="206" t="s">
        <v>898</v>
      </c>
      <c r="G194" s="211"/>
      <c r="H194" s="211">
        <v>261</v>
      </c>
      <c r="I194" s="211">
        <v>0</v>
      </c>
      <c r="J194" s="211">
        <f t="shared" ref="J194:J209" si="365">H194+I194</f>
        <v>261</v>
      </c>
      <c r="K194" s="211">
        <v>0</v>
      </c>
      <c r="L194" s="211">
        <v>200</v>
      </c>
      <c r="M194" s="211">
        <v>200</v>
      </c>
      <c r="N194" s="211">
        <v>0</v>
      </c>
      <c r="O194" s="211">
        <f t="shared" ref="O194:O199" si="366">M194+N194</f>
        <v>200</v>
      </c>
      <c r="P194" s="211">
        <v>200</v>
      </c>
      <c r="Q194" s="211">
        <v>0</v>
      </c>
      <c r="R194" s="211">
        <f t="shared" ref="R194:R199" si="367">P194+Q194</f>
        <v>200</v>
      </c>
      <c r="S194" s="211">
        <v>0</v>
      </c>
      <c r="T194" s="211">
        <f t="shared" ref="T194:T195" si="368">R194+S194</f>
        <v>200</v>
      </c>
      <c r="U194" s="211">
        <v>0</v>
      </c>
      <c r="V194" s="211">
        <v>200</v>
      </c>
      <c r="W194" s="211">
        <v>0</v>
      </c>
      <c r="X194" s="211">
        <v>0</v>
      </c>
      <c r="Y194" s="211">
        <v>200</v>
      </c>
      <c r="Z194" s="211">
        <f t="shared" si="361"/>
        <v>200</v>
      </c>
      <c r="AA194" s="211">
        <v>0</v>
      </c>
      <c r="AB194" s="211">
        <f t="shared" si="362"/>
        <v>200</v>
      </c>
    </row>
    <row r="195" spans="1:28" ht="17.25" customHeight="1" x14ac:dyDescent="0.2">
      <c r="A195" s="213" t="s">
        <v>1222</v>
      </c>
      <c r="B195" s="206" t="s">
        <v>130</v>
      </c>
      <c r="C195" s="206" t="s">
        <v>202</v>
      </c>
      <c r="D195" s="206" t="s">
        <v>192</v>
      </c>
      <c r="E195" s="206" t="s">
        <v>764</v>
      </c>
      <c r="F195" s="206" t="s">
        <v>94</v>
      </c>
      <c r="G195" s="211"/>
      <c r="H195" s="211">
        <v>1500</v>
      </c>
      <c r="I195" s="211">
        <v>0</v>
      </c>
      <c r="J195" s="211">
        <f t="shared" si="365"/>
        <v>1500</v>
      </c>
      <c r="K195" s="211">
        <v>-395.6</v>
      </c>
      <c r="L195" s="211">
        <v>1200</v>
      </c>
      <c r="M195" s="211">
        <v>1200</v>
      </c>
      <c r="N195" s="211">
        <v>-100</v>
      </c>
      <c r="O195" s="211">
        <f t="shared" si="366"/>
        <v>1100</v>
      </c>
      <c r="P195" s="211">
        <v>1100</v>
      </c>
      <c r="Q195" s="211">
        <v>0</v>
      </c>
      <c r="R195" s="211">
        <f t="shared" si="367"/>
        <v>1100</v>
      </c>
      <c r="S195" s="211">
        <v>0</v>
      </c>
      <c r="T195" s="211">
        <f t="shared" si="368"/>
        <v>1100</v>
      </c>
      <c r="U195" s="211">
        <v>-118</v>
      </c>
      <c r="V195" s="211">
        <v>1100</v>
      </c>
      <c r="W195" s="211">
        <f>50+1000</f>
        <v>1050</v>
      </c>
      <c r="X195" s="211">
        <v>0</v>
      </c>
      <c r="Y195" s="211">
        <f>18154.16+6000</f>
        <v>24154.16</v>
      </c>
      <c r="Z195" s="211">
        <f t="shared" si="361"/>
        <v>24154.16</v>
      </c>
      <c r="AA195" s="211">
        <v>-1868.796</v>
      </c>
      <c r="AB195" s="211">
        <f t="shared" si="362"/>
        <v>22285.364000000001</v>
      </c>
    </row>
    <row r="196" spans="1:28" ht="17.25" customHeight="1" x14ac:dyDescent="0.2">
      <c r="A196" s="213" t="s">
        <v>1107</v>
      </c>
      <c r="B196" s="206" t="s">
        <v>130</v>
      </c>
      <c r="C196" s="206" t="s">
        <v>202</v>
      </c>
      <c r="D196" s="206" t="s">
        <v>192</v>
      </c>
      <c r="E196" s="206" t="s">
        <v>764</v>
      </c>
      <c r="F196" s="206" t="s">
        <v>1106</v>
      </c>
      <c r="G196" s="211"/>
      <c r="H196" s="211">
        <v>1500</v>
      </c>
      <c r="I196" s="211">
        <v>0</v>
      </c>
      <c r="J196" s="211">
        <f t="shared" si="365"/>
        <v>1500</v>
      </c>
      <c r="K196" s="211">
        <v>-395.6</v>
      </c>
      <c r="L196" s="211">
        <v>1200</v>
      </c>
      <c r="M196" s="211">
        <v>1200</v>
      </c>
      <c r="N196" s="211">
        <v>-100</v>
      </c>
      <c r="O196" s="211">
        <f t="shared" si="366"/>
        <v>1100</v>
      </c>
      <c r="P196" s="211">
        <v>1100</v>
      </c>
      <c r="Q196" s="211">
        <v>0</v>
      </c>
      <c r="R196" s="211">
        <f t="shared" si="367"/>
        <v>1100</v>
      </c>
      <c r="S196" s="211">
        <v>0</v>
      </c>
      <c r="T196" s="211">
        <v>0</v>
      </c>
      <c r="U196" s="211">
        <v>118</v>
      </c>
      <c r="V196" s="211">
        <v>0</v>
      </c>
      <c r="W196" s="211">
        <v>118</v>
      </c>
      <c r="X196" s="211">
        <v>0</v>
      </c>
      <c r="Y196" s="211">
        <v>6530</v>
      </c>
      <c r="Z196" s="211">
        <f t="shared" si="361"/>
        <v>6530</v>
      </c>
      <c r="AA196" s="211">
        <v>-576.11</v>
      </c>
      <c r="AB196" s="211">
        <f t="shared" si="362"/>
        <v>5953.89</v>
      </c>
    </row>
    <row r="197" spans="1:28" ht="17.25" customHeight="1" x14ac:dyDescent="0.2">
      <c r="A197" s="213" t="s">
        <v>1261</v>
      </c>
      <c r="B197" s="206" t="s">
        <v>130</v>
      </c>
      <c r="C197" s="206" t="s">
        <v>202</v>
      </c>
      <c r="D197" s="206" t="s">
        <v>192</v>
      </c>
      <c r="E197" s="206" t="s">
        <v>764</v>
      </c>
      <c r="F197" s="206" t="s">
        <v>1260</v>
      </c>
      <c r="G197" s="211"/>
      <c r="H197" s="211">
        <v>1500</v>
      </c>
      <c r="I197" s="211">
        <v>0</v>
      </c>
      <c r="J197" s="211">
        <f t="shared" ref="J197" si="369">H197+I197</f>
        <v>1500</v>
      </c>
      <c r="K197" s="211">
        <v>-395.6</v>
      </c>
      <c r="L197" s="211">
        <v>1200</v>
      </c>
      <c r="M197" s="211">
        <v>1200</v>
      </c>
      <c r="N197" s="211">
        <v>-100</v>
      </c>
      <c r="O197" s="211">
        <f t="shared" ref="O197" si="370">M197+N197</f>
        <v>1100</v>
      </c>
      <c r="P197" s="211">
        <v>1100</v>
      </c>
      <c r="Q197" s="211">
        <v>0</v>
      </c>
      <c r="R197" s="211">
        <f t="shared" ref="R197" si="371">P197+Q197</f>
        <v>1100</v>
      </c>
      <c r="S197" s="211">
        <v>0</v>
      </c>
      <c r="T197" s="211">
        <v>0</v>
      </c>
      <c r="U197" s="211">
        <v>118</v>
      </c>
      <c r="V197" s="211">
        <v>0</v>
      </c>
      <c r="W197" s="211">
        <v>118</v>
      </c>
      <c r="X197" s="211">
        <v>0</v>
      </c>
      <c r="Y197" s="211">
        <v>6530</v>
      </c>
      <c r="Z197" s="211">
        <v>0</v>
      </c>
      <c r="AA197" s="211">
        <v>57.796999999999997</v>
      </c>
      <c r="AB197" s="211">
        <f t="shared" ref="AB197" si="372">Z197+AA197</f>
        <v>57.796999999999997</v>
      </c>
    </row>
    <row r="198" spans="1:28" ht="17.25" customHeight="1" x14ac:dyDescent="0.2">
      <c r="A198" s="213" t="s">
        <v>103</v>
      </c>
      <c r="B198" s="206" t="s">
        <v>130</v>
      </c>
      <c r="C198" s="206" t="s">
        <v>202</v>
      </c>
      <c r="D198" s="206" t="s">
        <v>192</v>
      </c>
      <c r="E198" s="206" t="s">
        <v>764</v>
      </c>
      <c r="F198" s="206" t="s">
        <v>104</v>
      </c>
      <c r="G198" s="211"/>
      <c r="H198" s="211">
        <v>40</v>
      </c>
      <c r="I198" s="211">
        <v>0</v>
      </c>
      <c r="J198" s="211">
        <f t="shared" si="365"/>
        <v>40</v>
      </c>
      <c r="K198" s="211">
        <v>0</v>
      </c>
      <c r="L198" s="211">
        <f>I198+J198</f>
        <v>40</v>
      </c>
      <c r="M198" s="211">
        <f>J198+K198</f>
        <v>40</v>
      </c>
      <c r="N198" s="211">
        <v>0</v>
      </c>
      <c r="O198" s="211">
        <f t="shared" si="366"/>
        <v>40</v>
      </c>
      <c r="P198" s="211">
        <f t="shared" ref="P198" si="373">M198+N198</f>
        <v>40</v>
      </c>
      <c r="Q198" s="211">
        <v>0</v>
      </c>
      <c r="R198" s="211">
        <f t="shared" si="367"/>
        <v>40</v>
      </c>
      <c r="S198" s="211">
        <v>310</v>
      </c>
      <c r="T198" s="211">
        <f t="shared" ref="T198:T205" si="374">R198+S198</f>
        <v>350</v>
      </c>
      <c r="U198" s="211">
        <v>0</v>
      </c>
      <c r="V198" s="211">
        <v>350</v>
      </c>
      <c r="W198" s="211">
        <v>0</v>
      </c>
      <c r="X198" s="211">
        <v>0</v>
      </c>
      <c r="Y198" s="211">
        <v>11650</v>
      </c>
      <c r="Z198" s="211">
        <f t="shared" si="361"/>
        <v>11650</v>
      </c>
      <c r="AA198" s="211">
        <v>0</v>
      </c>
      <c r="AB198" s="211">
        <f t="shared" si="362"/>
        <v>11650</v>
      </c>
    </row>
    <row r="199" spans="1:28" ht="17.25" customHeight="1" x14ac:dyDescent="0.2">
      <c r="A199" s="213" t="s">
        <v>398</v>
      </c>
      <c r="B199" s="206" t="s">
        <v>130</v>
      </c>
      <c r="C199" s="206" t="s">
        <v>202</v>
      </c>
      <c r="D199" s="206" t="s">
        <v>192</v>
      </c>
      <c r="E199" s="206" t="s">
        <v>764</v>
      </c>
      <c r="F199" s="206" t="s">
        <v>106</v>
      </c>
      <c r="G199" s="211"/>
      <c r="H199" s="211">
        <v>60</v>
      </c>
      <c r="I199" s="211">
        <v>0</v>
      </c>
      <c r="J199" s="211">
        <f t="shared" si="365"/>
        <v>60</v>
      </c>
      <c r="K199" s="211">
        <v>-0.15</v>
      </c>
      <c r="L199" s="211">
        <v>60</v>
      </c>
      <c r="M199" s="211">
        <v>60</v>
      </c>
      <c r="N199" s="211">
        <v>0</v>
      </c>
      <c r="O199" s="211">
        <f t="shared" si="366"/>
        <v>60</v>
      </c>
      <c r="P199" s="211">
        <v>60</v>
      </c>
      <c r="Q199" s="211">
        <v>0</v>
      </c>
      <c r="R199" s="211">
        <f t="shared" si="367"/>
        <v>60</v>
      </c>
      <c r="S199" s="211">
        <v>-30</v>
      </c>
      <c r="T199" s="211">
        <f t="shared" si="374"/>
        <v>30</v>
      </c>
      <c r="U199" s="211">
        <v>0</v>
      </c>
      <c r="V199" s="211">
        <v>30</v>
      </c>
      <c r="W199" s="211">
        <v>0</v>
      </c>
      <c r="X199" s="211">
        <v>0</v>
      </c>
      <c r="Y199" s="211">
        <v>120</v>
      </c>
      <c r="Z199" s="211">
        <f t="shared" si="361"/>
        <v>120</v>
      </c>
      <c r="AA199" s="211">
        <v>0</v>
      </c>
      <c r="AB199" s="211">
        <f t="shared" si="362"/>
        <v>120</v>
      </c>
    </row>
    <row r="200" spans="1:28" ht="17.25" customHeight="1" x14ac:dyDescent="0.2">
      <c r="A200" s="213" t="s">
        <v>885</v>
      </c>
      <c r="B200" s="206" t="s">
        <v>130</v>
      </c>
      <c r="C200" s="206" t="s">
        <v>202</v>
      </c>
      <c r="D200" s="206" t="s">
        <v>192</v>
      </c>
      <c r="E200" s="206" t="s">
        <v>764</v>
      </c>
      <c r="F200" s="206" t="s">
        <v>884</v>
      </c>
      <c r="G200" s="211"/>
      <c r="H200" s="211">
        <v>60</v>
      </c>
      <c r="I200" s="211">
        <v>0</v>
      </c>
      <c r="J200" s="211">
        <f t="shared" ref="J200" si="375">H200+I200</f>
        <v>60</v>
      </c>
      <c r="K200" s="211">
        <v>-0.15</v>
      </c>
      <c r="L200" s="211">
        <v>60</v>
      </c>
      <c r="M200" s="211">
        <v>60</v>
      </c>
      <c r="N200" s="211">
        <v>0</v>
      </c>
      <c r="O200" s="211">
        <f t="shared" ref="O200" si="376">M200+N200</f>
        <v>60</v>
      </c>
      <c r="P200" s="211">
        <v>60</v>
      </c>
      <c r="Q200" s="211">
        <v>0</v>
      </c>
      <c r="R200" s="211">
        <f t="shared" ref="R200" si="377">P200+Q200</f>
        <v>60</v>
      </c>
      <c r="S200" s="211">
        <v>-30</v>
      </c>
      <c r="T200" s="211">
        <f t="shared" ref="T200" si="378">R200+S200</f>
        <v>30</v>
      </c>
      <c r="U200" s="211">
        <v>0</v>
      </c>
      <c r="V200" s="211">
        <v>30</v>
      </c>
      <c r="W200" s="211">
        <v>0</v>
      </c>
      <c r="X200" s="211">
        <v>0</v>
      </c>
      <c r="Y200" s="211">
        <v>120</v>
      </c>
      <c r="Z200" s="211">
        <v>0</v>
      </c>
      <c r="AA200" s="211">
        <v>11</v>
      </c>
      <c r="AB200" s="211">
        <f t="shared" ref="AB200" si="379">Z200+AA200</f>
        <v>11</v>
      </c>
    </row>
    <row r="201" spans="1:28" ht="17.25" customHeight="1" x14ac:dyDescent="0.2">
      <c r="A201" s="213" t="s">
        <v>1222</v>
      </c>
      <c r="B201" s="206" t="s">
        <v>130</v>
      </c>
      <c r="C201" s="206" t="s">
        <v>202</v>
      </c>
      <c r="D201" s="206" t="s">
        <v>192</v>
      </c>
      <c r="E201" s="206" t="s">
        <v>1201</v>
      </c>
      <c r="F201" s="206" t="s">
        <v>94</v>
      </c>
      <c r="G201" s="211"/>
      <c r="H201" s="211">
        <v>1500</v>
      </c>
      <c r="I201" s="211">
        <v>0</v>
      </c>
      <c r="J201" s="211">
        <f t="shared" ref="J201" si="380">H201+I201</f>
        <v>1500</v>
      </c>
      <c r="K201" s="211">
        <v>-395.6</v>
      </c>
      <c r="L201" s="211">
        <v>1200</v>
      </c>
      <c r="M201" s="211">
        <v>1200</v>
      </c>
      <c r="N201" s="211">
        <v>-100</v>
      </c>
      <c r="O201" s="211">
        <f t="shared" ref="O201" si="381">M201+N201</f>
        <v>1100</v>
      </c>
      <c r="P201" s="211">
        <v>1100</v>
      </c>
      <c r="Q201" s="211">
        <v>0</v>
      </c>
      <c r="R201" s="211">
        <f t="shared" ref="R201" si="382">P201+Q201</f>
        <v>1100</v>
      </c>
      <c r="S201" s="211">
        <v>0</v>
      </c>
      <c r="T201" s="211">
        <f t="shared" si="374"/>
        <v>1100</v>
      </c>
      <c r="U201" s="211">
        <v>-118</v>
      </c>
      <c r="V201" s="211">
        <v>1100</v>
      </c>
      <c r="W201" s="211">
        <f>50+1000</f>
        <v>1050</v>
      </c>
      <c r="X201" s="211">
        <v>0</v>
      </c>
      <c r="Y201" s="211">
        <v>12489</v>
      </c>
      <c r="Z201" s="211">
        <f t="shared" ref="Z201" si="383">X201+Y201</f>
        <v>12489</v>
      </c>
      <c r="AA201" s="211">
        <v>-11774.456</v>
      </c>
      <c r="AB201" s="211">
        <f t="shared" si="362"/>
        <v>714.54399999999987</v>
      </c>
    </row>
    <row r="202" spans="1:28" ht="17.25" customHeight="1" x14ac:dyDescent="0.2">
      <c r="A202" s="213" t="s">
        <v>1107</v>
      </c>
      <c r="B202" s="206" t="s">
        <v>130</v>
      </c>
      <c r="C202" s="206" t="s">
        <v>202</v>
      </c>
      <c r="D202" s="206" t="s">
        <v>192</v>
      </c>
      <c r="E202" s="206" t="s">
        <v>1201</v>
      </c>
      <c r="F202" s="206" t="s">
        <v>1106</v>
      </c>
      <c r="G202" s="211"/>
      <c r="H202" s="211">
        <v>1500</v>
      </c>
      <c r="I202" s="211">
        <v>0</v>
      </c>
      <c r="J202" s="211">
        <f t="shared" ref="J202" si="384">H202+I202</f>
        <v>1500</v>
      </c>
      <c r="K202" s="211">
        <v>-395.6</v>
      </c>
      <c r="L202" s="211">
        <v>1200</v>
      </c>
      <c r="M202" s="211">
        <v>1200</v>
      </c>
      <c r="N202" s="211">
        <v>-100</v>
      </c>
      <c r="O202" s="211">
        <f t="shared" ref="O202" si="385">M202+N202</f>
        <v>1100</v>
      </c>
      <c r="P202" s="211">
        <v>1100</v>
      </c>
      <c r="Q202" s="211">
        <v>0</v>
      </c>
      <c r="R202" s="211">
        <f t="shared" ref="R202" si="386">P202+Q202</f>
        <v>1100</v>
      </c>
      <c r="S202" s="211">
        <v>0</v>
      </c>
      <c r="T202" s="211">
        <f t="shared" ref="T202" si="387">R202+S202</f>
        <v>1100</v>
      </c>
      <c r="U202" s="211">
        <v>-118</v>
      </c>
      <c r="V202" s="211">
        <v>1100</v>
      </c>
      <c r="W202" s="211">
        <f>50+1000</f>
        <v>1050</v>
      </c>
      <c r="X202" s="211">
        <v>0</v>
      </c>
      <c r="Y202" s="211">
        <v>12489</v>
      </c>
      <c r="Z202" s="211">
        <v>0</v>
      </c>
      <c r="AA202" s="211">
        <v>11774.4589</v>
      </c>
      <c r="AB202" s="211">
        <f t="shared" ref="AB202" si="388">Z202+AA202</f>
        <v>11774.4589</v>
      </c>
    </row>
    <row r="203" spans="1:28" ht="78" customHeight="1" x14ac:dyDescent="0.2">
      <c r="A203" s="213" t="s">
        <v>1240</v>
      </c>
      <c r="B203" s="206" t="s">
        <v>130</v>
      </c>
      <c r="C203" s="206" t="s">
        <v>202</v>
      </c>
      <c r="D203" s="206" t="s">
        <v>192</v>
      </c>
      <c r="E203" s="205" t="s">
        <v>1161</v>
      </c>
      <c r="F203" s="206"/>
      <c r="G203" s="211"/>
      <c r="H203" s="211"/>
      <c r="I203" s="211"/>
      <c r="J203" s="211"/>
      <c r="K203" s="211"/>
      <c r="L203" s="211"/>
      <c r="M203" s="211"/>
      <c r="N203" s="211"/>
      <c r="O203" s="211"/>
      <c r="P203" s="211"/>
      <c r="Q203" s="211"/>
      <c r="R203" s="211"/>
      <c r="S203" s="211"/>
      <c r="T203" s="211"/>
      <c r="U203" s="211"/>
      <c r="V203" s="211"/>
      <c r="W203" s="211"/>
      <c r="X203" s="211">
        <f>X204+X205</f>
        <v>0</v>
      </c>
      <c r="Y203" s="211">
        <f>Y204+Y205+Y206</f>
        <v>308256</v>
      </c>
      <c r="Z203" s="211">
        <f>Z204+Z205+Z206+Z207</f>
        <v>308256</v>
      </c>
      <c r="AA203" s="211">
        <f t="shared" ref="AA203:AB203" si="389">AA204+AA205+AA206+AA207</f>
        <v>5598.2099999999955</v>
      </c>
      <c r="AB203" s="211">
        <f t="shared" si="389"/>
        <v>313854.21000000002</v>
      </c>
    </row>
    <row r="204" spans="1:28" ht="17.25" customHeight="1" x14ac:dyDescent="0.2">
      <c r="A204" s="281" t="s">
        <v>876</v>
      </c>
      <c r="B204" s="206" t="s">
        <v>130</v>
      </c>
      <c r="C204" s="206" t="s">
        <v>202</v>
      </c>
      <c r="D204" s="206" t="s">
        <v>192</v>
      </c>
      <c r="E204" s="205" t="s">
        <v>1161</v>
      </c>
      <c r="F204" s="206" t="s">
        <v>811</v>
      </c>
      <c r="G204" s="211"/>
      <c r="H204" s="211">
        <v>174462.7</v>
      </c>
      <c r="I204" s="211">
        <v>5065</v>
      </c>
      <c r="J204" s="211">
        <f t="shared" si="365"/>
        <v>179527.7</v>
      </c>
      <c r="K204" s="211">
        <v>-3826.2</v>
      </c>
      <c r="L204" s="211">
        <f t="shared" ref="L204:M207" si="390">177297.6-4263</f>
        <v>173034.6</v>
      </c>
      <c r="M204" s="211">
        <f t="shared" si="390"/>
        <v>173034.6</v>
      </c>
      <c r="N204" s="211">
        <f>-30015.8+9254.2</f>
        <v>-20761.599999999999</v>
      </c>
      <c r="O204" s="211">
        <f>M204+N204</f>
        <v>152273</v>
      </c>
      <c r="P204" s="211">
        <f>143018.8+9254.2</f>
        <v>152273</v>
      </c>
      <c r="Q204" s="211">
        <v>36373</v>
      </c>
      <c r="R204" s="211">
        <f>P204+Q204</f>
        <v>188646</v>
      </c>
      <c r="S204" s="211">
        <v>10530</v>
      </c>
      <c r="T204" s="211">
        <f t="shared" si="374"/>
        <v>199176</v>
      </c>
      <c r="U204" s="211">
        <v>2155.9</v>
      </c>
      <c r="V204" s="211">
        <v>199176</v>
      </c>
      <c r="W204" s="211">
        <v>23269.7</v>
      </c>
      <c r="X204" s="211">
        <v>0</v>
      </c>
      <c r="Y204" s="211">
        <v>231686.6</v>
      </c>
      <c r="Z204" s="211">
        <f t="shared" si="361"/>
        <v>231686.6</v>
      </c>
      <c r="AA204" s="211">
        <v>-18163.900000000001</v>
      </c>
      <c r="AB204" s="211">
        <f t="shared" ref="AB204:AB207" si="391">Z204+AA204</f>
        <v>213522.7</v>
      </c>
    </row>
    <row r="205" spans="1:28" ht="32.25" customHeight="1" x14ac:dyDescent="0.2">
      <c r="A205" s="227" t="s">
        <v>879</v>
      </c>
      <c r="B205" s="206" t="s">
        <v>130</v>
      </c>
      <c r="C205" s="206" t="s">
        <v>202</v>
      </c>
      <c r="D205" s="206" t="s">
        <v>192</v>
      </c>
      <c r="E205" s="205" t="s">
        <v>1161</v>
      </c>
      <c r="F205" s="206" t="s">
        <v>878</v>
      </c>
      <c r="G205" s="211"/>
      <c r="H205" s="211">
        <v>174462.7</v>
      </c>
      <c r="I205" s="211">
        <v>5065</v>
      </c>
      <c r="J205" s="211">
        <f t="shared" si="365"/>
        <v>179527.7</v>
      </c>
      <c r="K205" s="211">
        <v>-3826.2</v>
      </c>
      <c r="L205" s="211">
        <f t="shared" si="390"/>
        <v>173034.6</v>
      </c>
      <c r="M205" s="211">
        <f t="shared" si="390"/>
        <v>173034.6</v>
      </c>
      <c r="N205" s="211">
        <f>-30015.8+9254.2</f>
        <v>-20761.599999999999</v>
      </c>
      <c r="O205" s="211">
        <f>M205+N205</f>
        <v>152273</v>
      </c>
      <c r="P205" s="211">
        <f>143018.8+9254.2</f>
        <v>152273</v>
      </c>
      <c r="Q205" s="211">
        <v>36373</v>
      </c>
      <c r="R205" s="211">
        <f>P205+Q205</f>
        <v>188646</v>
      </c>
      <c r="S205" s="211">
        <v>10530</v>
      </c>
      <c r="T205" s="211">
        <f t="shared" si="374"/>
        <v>199176</v>
      </c>
      <c r="U205" s="211">
        <v>2155.9</v>
      </c>
      <c r="V205" s="211">
        <v>199176</v>
      </c>
      <c r="W205" s="211">
        <v>23269.7</v>
      </c>
      <c r="X205" s="211">
        <v>0</v>
      </c>
      <c r="Y205" s="211">
        <v>69969.399999999994</v>
      </c>
      <c r="Z205" s="211">
        <f t="shared" si="361"/>
        <v>69969.399999999994</v>
      </c>
      <c r="AA205" s="211">
        <v>-5485.54</v>
      </c>
      <c r="AB205" s="211">
        <f t="shared" si="391"/>
        <v>64483.859999999993</v>
      </c>
    </row>
    <row r="206" spans="1:28" ht="15" customHeight="1" x14ac:dyDescent="0.2">
      <c r="A206" s="227" t="s">
        <v>1222</v>
      </c>
      <c r="B206" s="206" t="s">
        <v>130</v>
      </c>
      <c r="C206" s="206" t="s">
        <v>202</v>
      </c>
      <c r="D206" s="206" t="s">
        <v>192</v>
      </c>
      <c r="E206" s="205" t="s">
        <v>1161</v>
      </c>
      <c r="F206" s="206" t="s">
        <v>94</v>
      </c>
      <c r="G206" s="211"/>
      <c r="H206" s="211">
        <v>174462.7</v>
      </c>
      <c r="I206" s="211">
        <v>5065</v>
      </c>
      <c r="J206" s="211">
        <f t="shared" ref="J206" si="392">H206+I206</f>
        <v>179527.7</v>
      </c>
      <c r="K206" s="211">
        <v>-3826.2</v>
      </c>
      <c r="L206" s="211">
        <f t="shared" si="390"/>
        <v>173034.6</v>
      </c>
      <c r="M206" s="211">
        <f t="shared" si="390"/>
        <v>173034.6</v>
      </c>
      <c r="N206" s="211">
        <f>-30015.8+9254.2</f>
        <v>-20761.599999999999</v>
      </c>
      <c r="O206" s="211">
        <f>M206+N206</f>
        <v>152273</v>
      </c>
      <c r="P206" s="211">
        <f>143018.8+9254.2</f>
        <v>152273</v>
      </c>
      <c r="Q206" s="211">
        <v>36373</v>
      </c>
      <c r="R206" s="211">
        <f>P206+Q206</f>
        <v>188646</v>
      </c>
      <c r="S206" s="211">
        <v>10530</v>
      </c>
      <c r="T206" s="211">
        <f t="shared" ref="T206" si="393">R206+S206</f>
        <v>199176</v>
      </c>
      <c r="U206" s="211">
        <v>2155.9</v>
      </c>
      <c r="V206" s="211">
        <v>199176</v>
      </c>
      <c r="W206" s="211">
        <v>23269.7</v>
      </c>
      <c r="X206" s="211">
        <v>0</v>
      </c>
      <c r="Y206" s="211">
        <v>6600</v>
      </c>
      <c r="Z206" s="211">
        <f t="shared" ref="Z206" si="394">X206+Y206</f>
        <v>6600</v>
      </c>
      <c r="AA206" s="211">
        <v>1014.44</v>
      </c>
      <c r="AB206" s="211">
        <f t="shared" si="391"/>
        <v>7614.4400000000005</v>
      </c>
    </row>
    <row r="207" spans="1:28" ht="32.25" customHeight="1" x14ac:dyDescent="0.2">
      <c r="A207" s="227" t="s">
        <v>1250</v>
      </c>
      <c r="B207" s="206" t="s">
        <v>130</v>
      </c>
      <c r="C207" s="206" t="s">
        <v>202</v>
      </c>
      <c r="D207" s="206" t="s">
        <v>192</v>
      </c>
      <c r="E207" s="205" t="s">
        <v>1161</v>
      </c>
      <c r="F207" s="206" t="s">
        <v>77</v>
      </c>
      <c r="G207" s="211"/>
      <c r="H207" s="211">
        <v>174462.7</v>
      </c>
      <c r="I207" s="211">
        <v>5065</v>
      </c>
      <c r="J207" s="211">
        <f t="shared" ref="J207" si="395">H207+I207</f>
        <v>179527.7</v>
      </c>
      <c r="K207" s="211">
        <v>-3826.2</v>
      </c>
      <c r="L207" s="211">
        <f t="shared" si="390"/>
        <v>173034.6</v>
      </c>
      <c r="M207" s="211">
        <f t="shared" si="390"/>
        <v>173034.6</v>
      </c>
      <c r="N207" s="211">
        <f>-30015.8+9254.2</f>
        <v>-20761.599999999999</v>
      </c>
      <c r="O207" s="211">
        <f>M207+N207</f>
        <v>152273</v>
      </c>
      <c r="P207" s="211">
        <f>143018.8+9254.2</f>
        <v>152273</v>
      </c>
      <c r="Q207" s="211">
        <v>36373</v>
      </c>
      <c r="R207" s="211">
        <f>P207+Q207</f>
        <v>188646</v>
      </c>
      <c r="S207" s="211">
        <v>10530</v>
      </c>
      <c r="T207" s="211">
        <f t="shared" ref="T207" si="396">R207+S207</f>
        <v>199176</v>
      </c>
      <c r="U207" s="211">
        <v>2155.9</v>
      </c>
      <c r="V207" s="211">
        <v>199176</v>
      </c>
      <c r="W207" s="211">
        <v>23269.7</v>
      </c>
      <c r="X207" s="211">
        <v>0</v>
      </c>
      <c r="Y207" s="211">
        <v>6600</v>
      </c>
      <c r="Z207" s="211">
        <v>0</v>
      </c>
      <c r="AA207" s="211">
        <v>28233.21</v>
      </c>
      <c r="AB207" s="211">
        <f t="shared" si="391"/>
        <v>28233.21</v>
      </c>
    </row>
    <row r="208" spans="1:28" ht="32.25" customHeight="1" x14ac:dyDescent="0.2">
      <c r="A208" s="213" t="s">
        <v>1239</v>
      </c>
      <c r="B208" s="206" t="s">
        <v>130</v>
      </c>
      <c r="C208" s="206" t="s">
        <v>202</v>
      </c>
      <c r="D208" s="206" t="s">
        <v>192</v>
      </c>
      <c r="E208" s="205" t="s">
        <v>1141</v>
      </c>
      <c r="F208" s="206"/>
      <c r="G208" s="211"/>
      <c r="H208" s="211">
        <f>H209</f>
        <v>1736</v>
      </c>
      <c r="I208" s="211">
        <f>I209</f>
        <v>0</v>
      </c>
      <c r="J208" s="211">
        <f t="shared" si="365"/>
        <v>1736</v>
      </c>
      <c r="K208" s="211">
        <f>K209</f>
        <v>0</v>
      </c>
      <c r="L208" s="211">
        <f>L209</f>
        <v>1667.6</v>
      </c>
      <c r="M208" s="211">
        <f>M209</f>
        <v>1667.6</v>
      </c>
      <c r="N208" s="211">
        <f t="shared" ref="N208:Q208" si="397">N209</f>
        <v>-647.6</v>
      </c>
      <c r="O208" s="211">
        <f t="shared" si="397"/>
        <v>1019.9999999999999</v>
      </c>
      <c r="P208" s="211">
        <f t="shared" si="397"/>
        <v>1020</v>
      </c>
      <c r="Q208" s="211">
        <f t="shared" si="397"/>
        <v>-117.5</v>
      </c>
      <c r="R208" s="211">
        <f>R209+R211</f>
        <v>902.5</v>
      </c>
      <c r="S208" s="211">
        <f t="shared" ref="S208:W208" si="398">S209+S211</f>
        <v>1902</v>
      </c>
      <c r="T208" s="211">
        <f t="shared" si="398"/>
        <v>2776.4</v>
      </c>
      <c r="U208" s="211">
        <f t="shared" si="398"/>
        <v>-2776.4</v>
      </c>
      <c r="V208" s="211">
        <f t="shared" si="398"/>
        <v>0</v>
      </c>
      <c r="W208" s="211">
        <f t="shared" si="398"/>
        <v>0</v>
      </c>
      <c r="X208" s="211">
        <f>X209+X210+X211+X212</f>
        <v>0</v>
      </c>
      <c r="Y208" s="211">
        <f t="shared" ref="Y208" si="399">Y209+Y211+Y210+Y212</f>
        <v>1615.5600000000002</v>
      </c>
      <c r="Z208" s="211">
        <f>Z209+Z211+Z210+Z212</f>
        <v>1615.5600000000002</v>
      </c>
      <c r="AA208" s="211">
        <f t="shared" ref="AA208:AB208" si="400">AA209+AA211+AA210+AA212</f>
        <v>0</v>
      </c>
      <c r="AB208" s="211">
        <f t="shared" si="400"/>
        <v>1615.5600000000002</v>
      </c>
    </row>
    <row r="209" spans="1:28" ht="20.25" customHeight="1" x14ac:dyDescent="0.2">
      <c r="A209" s="213" t="s">
        <v>876</v>
      </c>
      <c r="B209" s="206" t="s">
        <v>130</v>
      </c>
      <c r="C209" s="206" t="s">
        <v>202</v>
      </c>
      <c r="D209" s="206" t="s">
        <v>192</v>
      </c>
      <c r="E209" s="205" t="s">
        <v>1141</v>
      </c>
      <c r="F209" s="206" t="s">
        <v>811</v>
      </c>
      <c r="G209" s="211"/>
      <c r="H209" s="211">
        <v>1736</v>
      </c>
      <c r="I209" s="211">
        <v>0</v>
      </c>
      <c r="J209" s="211">
        <f t="shared" si="365"/>
        <v>1736</v>
      </c>
      <c r="K209" s="211">
        <v>0</v>
      </c>
      <c r="L209" s="211">
        <v>1667.6</v>
      </c>
      <c r="M209" s="211">
        <v>1667.6</v>
      </c>
      <c r="N209" s="211">
        <v>-647.6</v>
      </c>
      <c r="O209" s="211">
        <f t="shared" ref="O209" si="401">M209+N209</f>
        <v>1019.9999999999999</v>
      </c>
      <c r="P209" s="211">
        <v>1020</v>
      </c>
      <c r="Q209" s="211">
        <v>-117.5</v>
      </c>
      <c r="R209" s="211">
        <f>P209+Q209</f>
        <v>902.5</v>
      </c>
      <c r="S209" s="211">
        <v>1873.9</v>
      </c>
      <c r="T209" s="211">
        <f t="shared" ref="T209" si="402">R209+S209</f>
        <v>2776.4</v>
      </c>
      <c r="U209" s="211">
        <v>-2776.4</v>
      </c>
      <c r="V209" s="211">
        <f t="shared" ref="V209" si="403">T209+U209</f>
        <v>0</v>
      </c>
      <c r="W209" s="211">
        <v>0</v>
      </c>
      <c r="X209" s="211">
        <f t="shared" ref="X209:X212" si="404">V209+W209</f>
        <v>0</v>
      </c>
      <c r="Y209" s="211">
        <v>1228.4000000000001</v>
      </c>
      <c r="Z209" s="211">
        <f t="shared" ref="Z209:Z212" si="405">X209+Y209</f>
        <v>1228.4000000000001</v>
      </c>
      <c r="AA209" s="211">
        <v>0</v>
      </c>
      <c r="AB209" s="211">
        <f t="shared" ref="AB209:AB212" si="406">Z209+AA209</f>
        <v>1228.4000000000001</v>
      </c>
    </row>
    <row r="210" spans="1:28" ht="20.25" customHeight="1" x14ac:dyDescent="0.2">
      <c r="A210" s="213" t="s">
        <v>876</v>
      </c>
      <c r="B210" s="206" t="s">
        <v>130</v>
      </c>
      <c r="C210" s="206" t="s">
        <v>202</v>
      </c>
      <c r="D210" s="206" t="s">
        <v>192</v>
      </c>
      <c r="E210" s="205" t="s">
        <v>1141</v>
      </c>
      <c r="F210" s="206" t="s">
        <v>811</v>
      </c>
      <c r="G210" s="211"/>
      <c r="H210" s="211"/>
      <c r="I210" s="211"/>
      <c r="J210" s="211"/>
      <c r="K210" s="211"/>
      <c r="L210" s="211"/>
      <c r="M210" s="211"/>
      <c r="N210" s="211"/>
      <c r="O210" s="211"/>
      <c r="P210" s="211"/>
      <c r="Q210" s="211"/>
      <c r="R210" s="211"/>
      <c r="S210" s="211"/>
      <c r="T210" s="211"/>
      <c r="U210" s="211"/>
      <c r="V210" s="211"/>
      <c r="W210" s="211"/>
      <c r="X210" s="211">
        <f t="shared" si="404"/>
        <v>0</v>
      </c>
      <c r="Y210" s="211">
        <v>12.41</v>
      </c>
      <c r="Z210" s="211">
        <f t="shared" si="405"/>
        <v>12.41</v>
      </c>
      <c r="AA210" s="211">
        <v>0</v>
      </c>
      <c r="AB210" s="211">
        <f t="shared" si="406"/>
        <v>12.41</v>
      </c>
    </row>
    <row r="211" spans="1:28" ht="32.25" customHeight="1" x14ac:dyDescent="0.2">
      <c r="A211" s="213" t="s">
        <v>879</v>
      </c>
      <c r="B211" s="206" t="s">
        <v>130</v>
      </c>
      <c r="C211" s="206" t="s">
        <v>202</v>
      </c>
      <c r="D211" s="206" t="s">
        <v>192</v>
      </c>
      <c r="E211" s="205" t="s">
        <v>1141</v>
      </c>
      <c r="F211" s="206" t="s">
        <v>878</v>
      </c>
      <c r="G211" s="211"/>
      <c r="H211" s="211" t="e">
        <f>#REF!</f>
        <v>#REF!</v>
      </c>
      <c r="I211" s="211" t="e">
        <f>#REF!</f>
        <v>#REF!</v>
      </c>
      <c r="J211" s="211" t="e">
        <f t="shared" ref="J211" si="407">H211+I211</f>
        <v>#REF!</v>
      </c>
      <c r="K211" s="211" t="e">
        <f>#REF!</f>
        <v>#REF!</v>
      </c>
      <c r="L211" s="211" t="e">
        <f>#REF!</f>
        <v>#REF!</v>
      </c>
      <c r="M211" s="211" t="e">
        <f>#REF!</f>
        <v>#REF!</v>
      </c>
      <c r="N211" s="211" t="e">
        <f>#REF!</f>
        <v>#REF!</v>
      </c>
      <c r="O211" s="211" t="e">
        <f>#REF!</f>
        <v>#REF!</v>
      </c>
      <c r="P211" s="211" t="e">
        <f>#REF!</f>
        <v>#REF!</v>
      </c>
      <c r="Q211" s="211" t="e">
        <f>#REF!</f>
        <v>#REF!</v>
      </c>
      <c r="R211" s="211">
        <v>0</v>
      </c>
      <c r="S211" s="211">
        <v>28.1</v>
      </c>
      <c r="T211" s="211">
        <v>0</v>
      </c>
      <c r="U211" s="211">
        <v>0</v>
      </c>
      <c r="V211" s="211">
        <f t="shared" ref="V211" si="408">T211+U211</f>
        <v>0</v>
      </c>
      <c r="W211" s="211">
        <v>0</v>
      </c>
      <c r="X211" s="211">
        <f t="shared" si="404"/>
        <v>0</v>
      </c>
      <c r="Y211" s="211">
        <v>371</v>
      </c>
      <c r="Z211" s="211">
        <f t="shared" si="405"/>
        <v>371</v>
      </c>
      <c r="AA211" s="211">
        <v>0</v>
      </c>
      <c r="AB211" s="211">
        <f t="shared" si="406"/>
        <v>371</v>
      </c>
    </row>
    <row r="212" spans="1:28" ht="32.25" customHeight="1" x14ac:dyDescent="0.2">
      <c r="A212" s="213" t="s">
        <v>879</v>
      </c>
      <c r="B212" s="206" t="s">
        <v>130</v>
      </c>
      <c r="C212" s="206" t="s">
        <v>202</v>
      </c>
      <c r="D212" s="206" t="s">
        <v>192</v>
      </c>
      <c r="E212" s="205" t="s">
        <v>1141</v>
      </c>
      <c r="F212" s="206" t="s">
        <v>878</v>
      </c>
      <c r="G212" s="211"/>
      <c r="H212" s="211"/>
      <c r="I212" s="211"/>
      <c r="J212" s="211"/>
      <c r="K212" s="211"/>
      <c r="L212" s="211"/>
      <c r="M212" s="211"/>
      <c r="N212" s="211"/>
      <c r="O212" s="211"/>
      <c r="P212" s="211"/>
      <c r="Q212" s="211"/>
      <c r="R212" s="211"/>
      <c r="S212" s="211"/>
      <c r="T212" s="211"/>
      <c r="U212" s="211"/>
      <c r="V212" s="211"/>
      <c r="W212" s="211"/>
      <c r="X212" s="211">
        <f t="shared" si="404"/>
        <v>0</v>
      </c>
      <c r="Y212" s="211">
        <v>3.75</v>
      </c>
      <c r="Z212" s="211">
        <f t="shared" si="405"/>
        <v>3.75</v>
      </c>
      <c r="AA212" s="211">
        <v>0</v>
      </c>
      <c r="AB212" s="211">
        <f t="shared" si="406"/>
        <v>3.75</v>
      </c>
    </row>
    <row r="213" spans="1:28" ht="67.5" customHeight="1" x14ac:dyDescent="0.2">
      <c r="A213" s="213" t="s">
        <v>1212</v>
      </c>
      <c r="B213" s="206" t="s">
        <v>130</v>
      </c>
      <c r="C213" s="206" t="s">
        <v>202</v>
      </c>
      <c r="D213" s="206" t="s">
        <v>192</v>
      </c>
      <c r="E213" s="205" t="s">
        <v>1103</v>
      </c>
      <c r="F213" s="206"/>
      <c r="G213" s="211"/>
      <c r="H213" s="211"/>
      <c r="I213" s="211"/>
      <c r="J213" s="211"/>
      <c r="K213" s="211"/>
      <c r="L213" s="211"/>
      <c r="M213" s="211"/>
      <c r="N213" s="211"/>
      <c r="O213" s="211"/>
      <c r="P213" s="211"/>
      <c r="Q213" s="211"/>
      <c r="R213" s="211"/>
      <c r="S213" s="211"/>
      <c r="T213" s="211" t="e">
        <f>#REF!</f>
        <v>#REF!</v>
      </c>
      <c r="U213" s="211" t="e">
        <f>#REF!</f>
        <v>#REF!</v>
      </c>
      <c r="V213" s="211" t="e">
        <f>#REF!</f>
        <v>#REF!</v>
      </c>
      <c r="W213" s="211" t="e">
        <f>#REF!</f>
        <v>#REF!</v>
      </c>
      <c r="X213" s="211">
        <f>X214+X215</f>
        <v>0</v>
      </c>
      <c r="Y213" s="211">
        <f t="shared" ref="Y213" si="409">Y214+Y215</f>
        <v>25682.3</v>
      </c>
      <c r="Z213" s="211">
        <f>Z214+Z215+Z216</f>
        <v>25682.3</v>
      </c>
      <c r="AA213" s="211">
        <f t="shared" ref="AA213:AB213" si="410">AA214+AA215+AA216</f>
        <v>0</v>
      </c>
      <c r="AB213" s="211">
        <f t="shared" si="410"/>
        <v>25682.299999999996</v>
      </c>
    </row>
    <row r="214" spans="1:28" ht="20.25" customHeight="1" x14ac:dyDescent="0.2">
      <c r="A214" s="281" t="s">
        <v>876</v>
      </c>
      <c r="B214" s="206" t="s">
        <v>130</v>
      </c>
      <c r="C214" s="206" t="s">
        <v>202</v>
      </c>
      <c r="D214" s="206" t="s">
        <v>192</v>
      </c>
      <c r="E214" s="205" t="s">
        <v>1103</v>
      </c>
      <c r="F214" s="206" t="s">
        <v>811</v>
      </c>
      <c r="G214" s="211"/>
      <c r="H214" s="211"/>
      <c r="I214" s="211"/>
      <c r="J214" s="211"/>
      <c r="K214" s="211"/>
      <c r="L214" s="211"/>
      <c r="M214" s="211"/>
      <c r="N214" s="211"/>
      <c r="O214" s="211"/>
      <c r="P214" s="211"/>
      <c r="Q214" s="211"/>
      <c r="R214" s="211"/>
      <c r="S214" s="211"/>
      <c r="T214" s="211">
        <v>0</v>
      </c>
      <c r="U214" s="211">
        <v>25000</v>
      </c>
      <c r="V214" s="211">
        <v>25000</v>
      </c>
      <c r="W214" s="211">
        <v>-127.8</v>
      </c>
      <c r="X214" s="211">
        <v>0</v>
      </c>
      <c r="Y214" s="211">
        <v>19725.3</v>
      </c>
      <c r="Z214" s="211">
        <f>X214+Y214</f>
        <v>19725.3</v>
      </c>
      <c r="AA214" s="211">
        <v>-1848</v>
      </c>
      <c r="AB214" s="211">
        <f>Z214+AA214</f>
        <v>17877.3</v>
      </c>
    </row>
    <row r="215" spans="1:28" ht="32.25" customHeight="1" x14ac:dyDescent="0.2">
      <c r="A215" s="227" t="s">
        <v>879</v>
      </c>
      <c r="B215" s="206" t="s">
        <v>130</v>
      </c>
      <c r="C215" s="206" t="s">
        <v>202</v>
      </c>
      <c r="D215" s="206" t="s">
        <v>192</v>
      </c>
      <c r="E215" s="205" t="s">
        <v>1103</v>
      </c>
      <c r="F215" s="206" t="s">
        <v>878</v>
      </c>
      <c r="G215" s="211"/>
      <c r="H215" s="211"/>
      <c r="I215" s="211"/>
      <c r="J215" s="211"/>
      <c r="K215" s="211"/>
      <c r="L215" s="211"/>
      <c r="M215" s="211"/>
      <c r="N215" s="211"/>
      <c r="O215" s="211"/>
      <c r="P215" s="211"/>
      <c r="Q215" s="211"/>
      <c r="R215" s="211"/>
      <c r="S215" s="211"/>
      <c r="T215" s="211">
        <v>0</v>
      </c>
      <c r="U215" s="211">
        <v>25000</v>
      </c>
      <c r="V215" s="211">
        <v>25000</v>
      </c>
      <c r="W215" s="211">
        <v>-127.8</v>
      </c>
      <c r="X215" s="211">
        <v>0</v>
      </c>
      <c r="Y215" s="211">
        <v>5957</v>
      </c>
      <c r="Z215" s="211">
        <f>X215+Y215</f>
        <v>5957</v>
      </c>
      <c r="AA215" s="211">
        <v>-558.1</v>
      </c>
      <c r="AB215" s="211">
        <f>Z215+AA215</f>
        <v>5398.9</v>
      </c>
    </row>
    <row r="216" spans="1:28" ht="21.75" customHeight="1" x14ac:dyDescent="0.2">
      <c r="A216" s="227" t="s">
        <v>78</v>
      </c>
      <c r="B216" s="206" t="s">
        <v>130</v>
      </c>
      <c r="C216" s="206" t="s">
        <v>202</v>
      </c>
      <c r="D216" s="206" t="s">
        <v>192</v>
      </c>
      <c r="E216" s="205" t="s">
        <v>1103</v>
      </c>
      <c r="F216" s="206" t="s">
        <v>79</v>
      </c>
      <c r="G216" s="211"/>
      <c r="H216" s="211"/>
      <c r="I216" s="211"/>
      <c r="J216" s="211"/>
      <c r="K216" s="211"/>
      <c r="L216" s="211"/>
      <c r="M216" s="211"/>
      <c r="N216" s="211"/>
      <c r="O216" s="211"/>
      <c r="P216" s="211"/>
      <c r="Q216" s="211"/>
      <c r="R216" s="211"/>
      <c r="S216" s="211"/>
      <c r="T216" s="211">
        <v>0</v>
      </c>
      <c r="U216" s="211">
        <v>25000</v>
      </c>
      <c r="V216" s="211">
        <v>25000</v>
      </c>
      <c r="W216" s="211">
        <v>-127.8</v>
      </c>
      <c r="X216" s="211">
        <v>0</v>
      </c>
      <c r="Y216" s="211">
        <v>5957</v>
      </c>
      <c r="Z216" s="211">
        <v>0</v>
      </c>
      <c r="AA216" s="211">
        <v>2406.1</v>
      </c>
      <c r="AB216" s="211">
        <f>Z216+AA216</f>
        <v>2406.1</v>
      </c>
    </row>
    <row r="217" spans="1:28" ht="49.5" customHeight="1" x14ac:dyDescent="0.2">
      <c r="A217" s="213" t="s">
        <v>1213</v>
      </c>
      <c r="B217" s="206" t="s">
        <v>130</v>
      </c>
      <c r="C217" s="206" t="s">
        <v>202</v>
      </c>
      <c r="D217" s="206" t="s">
        <v>192</v>
      </c>
      <c r="E217" s="205" t="s">
        <v>1191</v>
      </c>
      <c r="F217" s="206"/>
      <c r="G217" s="211"/>
      <c r="H217" s="211"/>
      <c r="I217" s="211"/>
      <c r="J217" s="211"/>
      <c r="K217" s="211"/>
      <c r="L217" s="211"/>
      <c r="M217" s="211"/>
      <c r="N217" s="211"/>
      <c r="O217" s="211"/>
      <c r="P217" s="211"/>
      <c r="Q217" s="211"/>
      <c r="R217" s="211"/>
      <c r="S217" s="211"/>
      <c r="T217" s="211"/>
      <c r="U217" s="211"/>
      <c r="V217" s="211"/>
      <c r="W217" s="211"/>
      <c r="X217" s="211">
        <f>X218+X219</f>
        <v>0</v>
      </c>
      <c r="Y217" s="211">
        <f t="shared" ref="Y217" si="411">Y218+Y219</f>
        <v>3234.7</v>
      </c>
      <c r="Z217" s="211">
        <f>Z218+Z219+Z220</f>
        <v>3234.7</v>
      </c>
      <c r="AA217" s="211">
        <f t="shared" ref="AA217" si="412">AA218+AA219+AA220</f>
        <v>-7.9999999999984084E-2</v>
      </c>
      <c r="AB217" s="211">
        <f>AB218+AB219+AB220</f>
        <v>3234.62</v>
      </c>
    </row>
    <row r="218" spans="1:28" ht="18" customHeight="1" x14ac:dyDescent="0.2">
      <c r="A218" s="227" t="s">
        <v>876</v>
      </c>
      <c r="B218" s="206" t="s">
        <v>130</v>
      </c>
      <c r="C218" s="206" t="s">
        <v>202</v>
      </c>
      <c r="D218" s="206" t="s">
        <v>192</v>
      </c>
      <c r="E218" s="205" t="s">
        <v>1191</v>
      </c>
      <c r="F218" s="206" t="s">
        <v>811</v>
      </c>
      <c r="G218" s="211"/>
      <c r="H218" s="211"/>
      <c r="I218" s="211"/>
      <c r="J218" s="211"/>
      <c r="K218" s="211"/>
      <c r="L218" s="211"/>
      <c r="M218" s="211"/>
      <c r="N218" s="211"/>
      <c r="O218" s="211"/>
      <c r="P218" s="211"/>
      <c r="Q218" s="211"/>
      <c r="R218" s="211"/>
      <c r="S218" s="211"/>
      <c r="T218" s="211"/>
      <c r="U218" s="211"/>
      <c r="V218" s="211"/>
      <c r="W218" s="211"/>
      <c r="X218" s="211">
        <v>0</v>
      </c>
      <c r="Y218" s="211">
        <v>2484.4</v>
      </c>
      <c r="Z218" s="211">
        <f>X218+Y218</f>
        <v>2484.4</v>
      </c>
      <c r="AA218" s="211">
        <v>-296.14</v>
      </c>
      <c r="AB218" s="211">
        <f>Z218+AA218</f>
        <v>2188.2600000000002</v>
      </c>
    </row>
    <row r="219" spans="1:28" ht="32.25" customHeight="1" x14ac:dyDescent="0.2">
      <c r="A219" s="227" t="s">
        <v>879</v>
      </c>
      <c r="B219" s="206" t="s">
        <v>130</v>
      </c>
      <c r="C219" s="206" t="s">
        <v>202</v>
      </c>
      <c r="D219" s="206" t="s">
        <v>192</v>
      </c>
      <c r="E219" s="205" t="s">
        <v>1191</v>
      </c>
      <c r="F219" s="206" t="s">
        <v>878</v>
      </c>
      <c r="G219" s="211"/>
      <c r="H219" s="211"/>
      <c r="I219" s="211"/>
      <c r="J219" s="211"/>
      <c r="K219" s="211"/>
      <c r="L219" s="211"/>
      <c r="M219" s="211"/>
      <c r="N219" s="211"/>
      <c r="O219" s="211"/>
      <c r="P219" s="211"/>
      <c r="Q219" s="211"/>
      <c r="R219" s="211"/>
      <c r="S219" s="211"/>
      <c r="T219" s="211"/>
      <c r="U219" s="211"/>
      <c r="V219" s="211"/>
      <c r="W219" s="211"/>
      <c r="X219" s="211">
        <v>0</v>
      </c>
      <c r="Y219" s="211">
        <v>750.3</v>
      </c>
      <c r="Z219" s="211">
        <f>X219+Y219</f>
        <v>750.3</v>
      </c>
      <c r="AA219" s="211">
        <v>-89.45</v>
      </c>
      <c r="AB219" s="211">
        <f>Z219+AA219</f>
        <v>660.84999999999991</v>
      </c>
    </row>
    <row r="220" spans="1:28" ht="18.75" customHeight="1" x14ac:dyDescent="0.2">
      <c r="A220" s="227" t="s">
        <v>78</v>
      </c>
      <c r="B220" s="206" t="s">
        <v>130</v>
      </c>
      <c r="C220" s="206" t="s">
        <v>202</v>
      </c>
      <c r="D220" s="206" t="s">
        <v>192</v>
      </c>
      <c r="E220" s="205" t="s">
        <v>1191</v>
      </c>
      <c r="F220" s="206" t="s">
        <v>79</v>
      </c>
      <c r="G220" s="211"/>
      <c r="H220" s="211"/>
      <c r="I220" s="211"/>
      <c r="J220" s="211"/>
      <c r="K220" s="211"/>
      <c r="L220" s="211"/>
      <c r="M220" s="211"/>
      <c r="N220" s="211"/>
      <c r="O220" s="211"/>
      <c r="P220" s="211"/>
      <c r="Q220" s="211"/>
      <c r="R220" s="211"/>
      <c r="S220" s="211"/>
      <c r="T220" s="211"/>
      <c r="U220" s="211"/>
      <c r="V220" s="211"/>
      <c r="W220" s="211"/>
      <c r="X220" s="211">
        <v>0</v>
      </c>
      <c r="Y220" s="211">
        <v>750.3</v>
      </c>
      <c r="Z220" s="211">
        <v>0</v>
      </c>
      <c r="AA220" s="211">
        <v>385.51</v>
      </c>
      <c r="AB220" s="211">
        <f>Z220+AA220</f>
        <v>385.51</v>
      </c>
    </row>
    <row r="221" spans="1:28" ht="36.75" customHeight="1" x14ac:dyDescent="0.2">
      <c r="A221" s="336" t="s">
        <v>1205</v>
      </c>
      <c r="B221" s="206" t="s">
        <v>130</v>
      </c>
      <c r="C221" s="206" t="s">
        <v>202</v>
      </c>
      <c r="D221" s="206" t="s">
        <v>192</v>
      </c>
      <c r="E221" s="205" t="s">
        <v>1144</v>
      </c>
      <c r="F221" s="206"/>
      <c r="G221" s="211"/>
      <c r="H221" s="211">
        <v>1736</v>
      </c>
      <c r="I221" s="211">
        <v>0</v>
      </c>
      <c r="J221" s="211">
        <v>1736</v>
      </c>
      <c r="K221" s="211">
        <v>0</v>
      </c>
      <c r="L221" s="211">
        <v>1667.6</v>
      </c>
      <c r="M221" s="211">
        <v>1667.6</v>
      </c>
      <c r="N221" s="211">
        <v>-647.6</v>
      </c>
      <c r="O221" s="211">
        <v>1019.9999999999999</v>
      </c>
      <c r="P221" s="211">
        <v>1020</v>
      </c>
      <c r="Q221" s="211">
        <v>-117.5</v>
      </c>
      <c r="R221" s="211">
        <v>902.5</v>
      </c>
      <c r="S221" s="211">
        <v>1902</v>
      </c>
      <c r="T221" s="211">
        <f>T222+T223</f>
        <v>0</v>
      </c>
      <c r="U221" s="211">
        <f t="shared" ref="U221:W221" si="413">U222+U223</f>
        <v>2075.25</v>
      </c>
      <c r="V221" s="211">
        <f t="shared" si="413"/>
        <v>2075.25</v>
      </c>
      <c r="W221" s="211">
        <f t="shared" si="413"/>
        <v>1233.9499999999998</v>
      </c>
      <c r="X221" s="211">
        <f>X222+X223</f>
        <v>0</v>
      </c>
      <c r="Y221" s="211">
        <f t="shared" ref="Y221" si="414">Y222+Y223</f>
        <v>420.2</v>
      </c>
      <c r="Z221" s="211">
        <f>Z222+Z223+Z224+Z225</f>
        <v>420.2</v>
      </c>
      <c r="AA221" s="211">
        <f t="shared" ref="AA221:AB221" si="415">AA222+AA223+AA224+AA225</f>
        <v>-2.8310687127941492E-15</v>
      </c>
      <c r="AB221" s="211">
        <f t="shared" si="415"/>
        <v>420.2</v>
      </c>
    </row>
    <row r="222" spans="1:28" ht="21" customHeight="1" x14ac:dyDescent="0.2">
      <c r="A222" s="213" t="s">
        <v>1222</v>
      </c>
      <c r="B222" s="206" t="s">
        <v>130</v>
      </c>
      <c r="C222" s="206" t="s">
        <v>202</v>
      </c>
      <c r="D222" s="206" t="s">
        <v>192</v>
      </c>
      <c r="E222" s="205" t="s">
        <v>1144</v>
      </c>
      <c r="F222" s="206" t="s">
        <v>94</v>
      </c>
      <c r="G222" s="211"/>
      <c r="H222" s="211">
        <v>1736</v>
      </c>
      <c r="I222" s="211">
        <v>0</v>
      </c>
      <c r="J222" s="211">
        <v>1736</v>
      </c>
      <c r="K222" s="211">
        <v>0</v>
      </c>
      <c r="L222" s="211">
        <v>1667.6</v>
      </c>
      <c r="M222" s="211">
        <v>1667.6</v>
      </c>
      <c r="N222" s="211">
        <v>-647.6</v>
      </c>
      <c r="O222" s="211">
        <v>1019.9999999999999</v>
      </c>
      <c r="P222" s="211">
        <v>1020</v>
      </c>
      <c r="Q222" s="211">
        <v>-117.5</v>
      </c>
      <c r="R222" s="211">
        <v>902.5</v>
      </c>
      <c r="S222" s="211">
        <v>1873.9</v>
      </c>
      <c r="T222" s="211">
        <v>0</v>
      </c>
      <c r="U222" s="211">
        <v>2054.5</v>
      </c>
      <c r="V222" s="211">
        <v>2054.5</v>
      </c>
      <c r="W222" s="211">
        <v>1221.5999999999999</v>
      </c>
      <c r="X222" s="211">
        <v>0</v>
      </c>
      <c r="Y222" s="211">
        <v>416</v>
      </c>
      <c r="Z222" s="211">
        <f>X222+Y222</f>
        <v>416</v>
      </c>
      <c r="AA222" s="211">
        <v>-44.19</v>
      </c>
      <c r="AB222" s="211">
        <f>Z222+AA222</f>
        <v>371.81</v>
      </c>
    </row>
    <row r="223" spans="1:28" ht="21" customHeight="1" x14ac:dyDescent="0.2">
      <c r="A223" s="213" t="s">
        <v>1222</v>
      </c>
      <c r="B223" s="206" t="s">
        <v>130</v>
      </c>
      <c r="C223" s="206" t="s">
        <v>202</v>
      </c>
      <c r="D223" s="206" t="s">
        <v>192</v>
      </c>
      <c r="E223" s="205" t="s">
        <v>1144</v>
      </c>
      <c r="F223" s="206" t="s">
        <v>94</v>
      </c>
      <c r="G223" s="211"/>
      <c r="H223" s="211" t="e">
        <v>#REF!</v>
      </c>
      <c r="I223" s="211" t="e">
        <v>#REF!</v>
      </c>
      <c r="J223" s="211" t="e">
        <v>#REF!</v>
      </c>
      <c r="K223" s="211" t="e">
        <v>#REF!</v>
      </c>
      <c r="L223" s="211" t="e">
        <v>#REF!</v>
      </c>
      <c r="M223" s="211" t="e">
        <v>#REF!</v>
      </c>
      <c r="N223" s="211" t="e">
        <v>#REF!</v>
      </c>
      <c r="O223" s="211" t="e">
        <v>#REF!</v>
      </c>
      <c r="P223" s="211" t="e">
        <v>#REF!</v>
      </c>
      <c r="Q223" s="211" t="e">
        <v>#REF!</v>
      </c>
      <c r="R223" s="211">
        <v>0</v>
      </c>
      <c r="S223" s="211">
        <v>28.1</v>
      </c>
      <c r="T223" s="211">
        <v>0</v>
      </c>
      <c r="U223" s="211">
        <v>20.75</v>
      </c>
      <c r="V223" s="211">
        <v>20.75</v>
      </c>
      <c r="W223" s="211">
        <v>12.35</v>
      </c>
      <c r="X223" s="211">
        <v>0</v>
      </c>
      <c r="Y223" s="211">
        <v>4.1999999999999993</v>
      </c>
      <c r="Z223" s="211">
        <f>X223+Y223</f>
        <v>4.1999999999999993</v>
      </c>
      <c r="AA223" s="211">
        <v>-0.45</v>
      </c>
      <c r="AB223" s="211">
        <f>Z223+AA223</f>
        <v>3.7499999999999991</v>
      </c>
    </row>
    <row r="224" spans="1:28" ht="33.75" customHeight="1" x14ac:dyDescent="0.2">
      <c r="A224" s="213" t="s">
        <v>1250</v>
      </c>
      <c r="B224" s="206" t="s">
        <v>130</v>
      </c>
      <c r="C224" s="206" t="s">
        <v>202</v>
      </c>
      <c r="D224" s="206" t="s">
        <v>192</v>
      </c>
      <c r="E224" s="205" t="s">
        <v>1144</v>
      </c>
      <c r="F224" s="206" t="s">
        <v>77</v>
      </c>
      <c r="G224" s="211"/>
      <c r="H224" s="211">
        <v>1736</v>
      </c>
      <c r="I224" s="211">
        <v>0</v>
      </c>
      <c r="J224" s="211">
        <v>1736</v>
      </c>
      <c r="K224" s="211">
        <v>0</v>
      </c>
      <c r="L224" s="211">
        <v>1667.6</v>
      </c>
      <c r="M224" s="211">
        <v>1667.6</v>
      </c>
      <c r="N224" s="211">
        <v>-647.6</v>
      </c>
      <c r="O224" s="211">
        <v>1019.9999999999999</v>
      </c>
      <c r="P224" s="211">
        <v>1020</v>
      </c>
      <c r="Q224" s="211">
        <v>-117.5</v>
      </c>
      <c r="R224" s="211">
        <v>902.5</v>
      </c>
      <c r="S224" s="211">
        <v>1873.9</v>
      </c>
      <c r="T224" s="211">
        <v>0</v>
      </c>
      <c r="U224" s="211">
        <v>2054.5</v>
      </c>
      <c r="V224" s="211">
        <v>2054.5</v>
      </c>
      <c r="W224" s="211">
        <v>1221.5999999999999</v>
      </c>
      <c r="X224" s="211">
        <v>0</v>
      </c>
      <c r="Y224" s="211">
        <v>416</v>
      </c>
      <c r="Z224" s="211">
        <v>0</v>
      </c>
      <c r="AA224" s="211">
        <v>44.19</v>
      </c>
      <c r="AB224" s="211">
        <f>Z224+AA224</f>
        <v>44.19</v>
      </c>
    </row>
    <row r="225" spans="1:28" ht="33.75" customHeight="1" x14ac:dyDescent="0.2">
      <c r="A225" s="213" t="s">
        <v>1250</v>
      </c>
      <c r="B225" s="206" t="s">
        <v>130</v>
      </c>
      <c r="C225" s="206" t="s">
        <v>202</v>
      </c>
      <c r="D225" s="206" t="s">
        <v>192</v>
      </c>
      <c r="E225" s="205" t="s">
        <v>1144</v>
      </c>
      <c r="F225" s="206" t="s">
        <v>77</v>
      </c>
      <c r="G225" s="211"/>
      <c r="H225" s="211" t="e">
        <v>#REF!</v>
      </c>
      <c r="I225" s="211" t="e">
        <v>#REF!</v>
      </c>
      <c r="J225" s="211" t="e">
        <v>#REF!</v>
      </c>
      <c r="K225" s="211" t="e">
        <v>#REF!</v>
      </c>
      <c r="L225" s="211" t="e">
        <v>#REF!</v>
      </c>
      <c r="M225" s="211" t="e">
        <v>#REF!</v>
      </c>
      <c r="N225" s="211" t="e">
        <v>#REF!</v>
      </c>
      <c r="O225" s="211" t="e">
        <v>#REF!</v>
      </c>
      <c r="P225" s="211" t="e">
        <v>#REF!</v>
      </c>
      <c r="Q225" s="211" t="e">
        <v>#REF!</v>
      </c>
      <c r="R225" s="211">
        <v>0</v>
      </c>
      <c r="S225" s="211">
        <v>28.1</v>
      </c>
      <c r="T225" s="211">
        <v>0</v>
      </c>
      <c r="U225" s="211">
        <v>20.75</v>
      </c>
      <c r="V225" s="211">
        <v>20.75</v>
      </c>
      <c r="W225" s="211">
        <v>12.35</v>
      </c>
      <c r="X225" s="211">
        <v>0</v>
      </c>
      <c r="Y225" s="211">
        <v>4.1999999999999993</v>
      </c>
      <c r="Z225" s="211">
        <v>0</v>
      </c>
      <c r="AA225" s="211">
        <v>0.45</v>
      </c>
      <c r="AB225" s="211">
        <f>Z225+AA225</f>
        <v>0.45</v>
      </c>
    </row>
    <row r="226" spans="1:28" ht="48.75" customHeight="1" x14ac:dyDescent="0.2">
      <c r="A226" s="213" t="s">
        <v>1206</v>
      </c>
      <c r="B226" s="206" t="s">
        <v>130</v>
      </c>
      <c r="C226" s="206" t="s">
        <v>202</v>
      </c>
      <c r="D226" s="206" t="s">
        <v>192</v>
      </c>
      <c r="E226" s="205" t="s">
        <v>1145</v>
      </c>
      <c r="F226" s="206"/>
      <c r="G226" s="211"/>
      <c r="H226" s="211">
        <v>1736</v>
      </c>
      <c r="I226" s="211">
        <v>0</v>
      </c>
      <c r="J226" s="211">
        <v>1736</v>
      </c>
      <c r="K226" s="211">
        <v>0</v>
      </c>
      <c r="L226" s="211">
        <v>1667.6</v>
      </c>
      <c r="M226" s="211">
        <v>1667.6</v>
      </c>
      <c r="N226" s="211">
        <v>-647.6</v>
      </c>
      <c r="O226" s="211">
        <v>1019.9999999999999</v>
      </c>
      <c r="P226" s="211">
        <v>1020</v>
      </c>
      <c r="Q226" s="211">
        <v>-117.5</v>
      </c>
      <c r="R226" s="211">
        <v>902.5</v>
      </c>
      <c r="S226" s="211">
        <v>1902</v>
      </c>
      <c r="T226" s="211">
        <f>T227+T228</f>
        <v>0</v>
      </c>
      <c r="U226" s="211">
        <f t="shared" ref="U226:Y226" si="416">U227+U228</f>
        <v>2075.25</v>
      </c>
      <c r="V226" s="211">
        <f t="shared" si="416"/>
        <v>2075.25</v>
      </c>
      <c r="W226" s="211">
        <f t="shared" si="416"/>
        <v>1233.9499999999998</v>
      </c>
      <c r="X226" s="211">
        <f>X227+X228</f>
        <v>0</v>
      </c>
      <c r="Y226" s="211">
        <f t="shared" si="416"/>
        <v>664.04</v>
      </c>
      <c r="Z226" s="211">
        <f>Z227+Z228</f>
        <v>664.04</v>
      </c>
      <c r="AA226" s="211">
        <f t="shared" ref="AA226:AB226" si="417">AA227+AA228</f>
        <v>0</v>
      </c>
      <c r="AB226" s="211">
        <f t="shared" si="417"/>
        <v>664.04</v>
      </c>
    </row>
    <row r="227" spans="1:28" ht="14.25" customHeight="1" x14ac:dyDescent="0.2">
      <c r="A227" s="213" t="s">
        <v>1222</v>
      </c>
      <c r="B227" s="206" t="s">
        <v>130</v>
      </c>
      <c r="C227" s="206" t="s">
        <v>202</v>
      </c>
      <c r="D227" s="206" t="s">
        <v>192</v>
      </c>
      <c r="E227" s="205" t="s">
        <v>1145</v>
      </c>
      <c r="F227" s="206" t="s">
        <v>94</v>
      </c>
      <c r="G227" s="211"/>
      <c r="H227" s="211">
        <v>1736</v>
      </c>
      <c r="I227" s="211">
        <v>0</v>
      </c>
      <c r="J227" s="211">
        <v>1736</v>
      </c>
      <c r="K227" s="211">
        <v>0</v>
      </c>
      <c r="L227" s="211">
        <v>1667.6</v>
      </c>
      <c r="M227" s="211">
        <v>1667.6</v>
      </c>
      <c r="N227" s="211">
        <v>-647.6</v>
      </c>
      <c r="O227" s="211">
        <v>1019.9999999999999</v>
      </c>
      <c r="P227" s="211">
        <v>1020</v>
      </c>
      <c r="Q227" s="211">
        <v>-117.5</v>
      </c>
      <c r="R227" s="211">
        <v>902.5</v>
      </c>
      <c r="S227" s="211">
        <v>1873.9</v>
      </c>
      <c r="T227" s="211">
        <v>0</v>
      </c>
      <c r="U227" s="211">
        <v>2054.5</v>
      </c>
      <c r="V227" s="211">
        <v>2054.5</v>
      </c>
      <c r="W227" s="211">
        <v>1221.5999999999999</v>
      </c>
      <c r="X227" s="211">
        <v>0</v>
      </c>
      <c r="Y227" s="211">
        <v>657.4</v>
      </c>
      <c r="Z227" s="211">
        <f>X227+Y227</f>
        <v>657.4</v>
      </c>
      <c r="AA227" s="211">
        <v>0</v>
      </c>
      <c r="AB227" s="211">
        <f>Z227+AA227</f>
        <v>657.4</v>
      </c>
    </row>
    <row r="228" spans="1:28" ht="14.25" customHeight="1" x14ac:dyDescent="0.2">
      <c r="A228" s="213" t="s">
        <v>1222</v>
      </c>
      <c r="B228" s="206" t="s">
        <v>130</v>
      </c>
      <c r="C228" s="206" t="s">
        <v>202</v>
      </c>
      <c r="D228" s="206" t="s">
        <v>192</v>
      </c>
      <c r="E228" s="205" t="s">
        <v>1145</v>
      </c>
      <c r="F228" s="206" t="s">
        <v>94</v>
      </c>
      <c r="G228" s="211"/>
      <c r="H228" s="211" t="e">
        <v>#REF!</v>
      </c>
      <c r="I228" s="211" t="e">
        <v>#REF!</v>
      </c>
      <c r="J228" s="211" t="e">
        <v>#REF!</v>
      </c>
      <c r="K228" s="211" t="e">
        <v>#REF!</v>
      </c>
      <c r="L228" s="211" t="e">
        <v>#REF!</v>
      </c>
      <c r="M228" s="211" t="e">
        <v>#REF!</v>
      </c>
      <c r="N228" s="211" t="e">
        <v>#REF!</v>
      </c>
      <c r="O228" s="211" t="e">
        <v>#REF!</v>
      </c>
      <c r="P228" s="211" t="e">
        <v>#REF!</v>
      </c>
      <c r="Q228" s="211" t="e">
        <v>#REF!</v>
      </c>
      <c r="R228" s="211">
        <v>0</v>
      </c>
      <c r="S228" s="211">
        <v>28.1</v>
      </c>
      <c r="T228" s="211">
        <v>0</v>
      </c>
      <c r="U228" s="211">
        <v>20.75</v>
      </c>
      <c r="V228" s="211">
        <v>20.75</v>
      </c>
      <c r="W228" s="211">
        <v>12.35</v>
      </c>
      <c r="X228" s="211">
        <v>0</v>
      </c>
      <c r="Y228" s="211">
        <v>6.64</v>
      </c>
      <c r="Z228" s="211">
        <f>X228+Y228</f>
        <v>6.64</v>
      </c>
      <c r="AA228" s="211">
        <v>0</v>
      </c>
      <c r="AB228" s="211">
        <f>Z228+AA228</f>
        <v>6.64</v>
      </c>
    </row>
    <row r="229" spans="1:28" ht="32.25" customHeight="1" x14ac:dyDescent="0.2">
      <c r="A229" s="213" t="s">
        <v>1207</v>
      </c>
      <c r="B229" s="206" t="s">
        <v>130</v>
      </c>
      <c r="C229" s="206" t="s">
        <v>202</v>
      </c>
      <c r="D229" s="206" t="s">
        <v>192</v>
      </c>
      <c r="E229" s="205" t="s">
        <v>1194</v>
      </c>
      <c r="F229" s="206"/>
      <c r="G229" s="211"/>
      <c r="H229" s="211"/>
      <c r="I229" s="211"/>
      <c r="J229" s="211"/>
      <c r="K229" s="211"/>
      <c r="L229" s="211"/>
      <c r="M229" s="211"/>
      <c r="N229" s="211"/>
      <c r="O229" s="211"/>
      <c r="P229" s="211"/>
      <c r="Q229" s="211"/>
      <c r="R229" s="211"/>
      <c r="S229" s="211"/>
      <c r="T229" s="211">
        <f>T230+T231</f>
        <v>0</v>
      </c>
      <c r="U229" s="211">
        <f t="shared" ref="U229:Y229" si="418">U230+U231</f>
        <v>14310</v>
      </c>
      <c r="V229" s="211">
        <f t="shared" si="418"/>
        <v>15394.8</v>
      </c>
      <c r="W229" s="211">
        <f t="shared" si="418"/>
        <v>549.5</v>
      </c>
      <c r="X229" s="211">
        <f>X230+X231</f>
        <v>15997.88</v>
      </c>
      <c r="Y229" s="211">
        <f t="shared" si="418"/>
        <v>2938.48</v>
      </c>
      <c r="Z229" s="211">
        <f>Z230+Z231+Z232+Z233</f>
        <v>18936.36</v>
      </c>
      <c r="AA229" s="211">
        <f t="shared" ref="AA229:AB229" si="419">AA230+AA231+AA232+AA233</f>
        <v>-9.9999999999997868E-3</v>
      </c>
      <c r="AB229" s="211">
        <f t="shared" si="419"/>
        <v>18936.350000000002</v>
      </c>
    </row>
    <row r="230" spans="1:28" ht="21" customHeight="1" x14ac:dyDescent="0.2">
      <c r="A230" s="213" t="s">
        <v>1222</v>
      </c>
      <c r="B230" s="206" t="s">
        <v>130</v>
      </c>
      <c r="C230" s="206" t="s">
        <v>202</v>
      </c>
      <c r="D230" s="206" t="s">
        <v>192</v>
      </c>
      <c r="E230" s="205" t="s">
        <v>1194</v>
      </c>
      <c r="F230" s="206" t="s">
        <v>94</v>
      </c>
      <c r="G230" s="211"/>
      <c r="H230" s="211"/>
      <c r="I230" s="211"/>
      <c r="J230" s="211"/>
      <c r="K230" s="211"/>
      <c r="L230" s="211"/>
      <c r="M230" s="211"/>
      <c r="N230" s="211"/>
      <c r="O230" s="211"/>
      <c r="P230" s="211"/>
      <c r="Q230" s="211"/>
      <c r="R230" s="211"/>
      <c r="S230" s="211"/>
      <c r="T230" s="211">
        <v>0</v>
      </c>
      <c r="U230" s="211">
        <v>14166.9</v>
      </c>
      <c r="V230" s="211">
        <v>15240.9</v>
      </c>
      <c r="W230" s="211">
        <v>543.9</v>
      </c>
      <c r="X230" s="211">
        <v>15837.9</v>
      </c>
      <c r="Y230" s="211">
        <v>2909.1</v>
      </c>
      <c r="Z230" s="211">
        <f>X230+Y230</f>
        <v>18747</v>
      </c>
      <c r="AA230" s="211">
        <v>-1509.03</v>
      </c>
      <c r="AB230" s="211">
        <f>Z230+AA230</f>
        <v>17237.97</v>
      </c>
    </row>
    <row r="231" spans="1:28" ht="21" customHeight="1" x14ac:dyDescent="0.2">
      <c r="A231" s="213" t="s">
        <v>1222</v>
      </c>
      <c r="B231" s="206" t="s">
        <v>130</v>
      </c>
      <c r="C231" s="206" t="s">
        <v>202</v>
      </c>
      <c r="D231" s="206" t="s">
        <v>192</v>
      </c>
      <c r="E231" s="205" t="s">
        <v>1194</v>
      </c>
      <c r="F231" s="206" t="s">
        <v>94</v>
      </c>
      <c r="G231" s="211"/>
      <c r="H231" s="211"/>
      <c r="I231" s="211"/>
      <c r="J231" s="211"/>
      <c r="K231" s="211"/>
      <c r="L231" s="211"/>
      <c r="M231" s="211"/>
      <c r="N231" s="211"/>
      <c r="O231" s="211"/>
      <c r="P231" s="211"/>
      <c r="Q231" s="211"/>
      <c r="R231" s="211"/>
      <c r="S231" s="211"/>
      <c r="T231" s="211">
        <v>0</v>
      </c>
      <c r="U231" s="211">
        <v>143.1</v>
      </c>
      <c r="V231" s="211">
        <v>153.9</v>
      </c>
      <c r="W231" s="211">
        <v>5.6</v>
      </c>
      <c r="X231" s="211">
        <v>159.97999999999999</v>
      </c>
      <c r="Y231" s="211">
        <v>29.38</v>
      </c>
      <c r="Z231" s="211">
        <f>X231+Y231</f>
        <v>189.35999999999999</v>
      </c>
      <c r="AA231" s="211">
        <v>-15.24</v>
      </c>
      <c r="AB231" s="211">
        <f>Z231+AA231</f>
        <v>174.11999999999998</v>
      </c>
    </row>
    <row r="232" spans="1:28" ht="21" customHeight="1" x14ac:dyDescent="0.2">
      <c r="A232" s="213" t="s">
        <v>78</v>
      </c>
      <c r="B232" s="206" t="s">
        <v>130</v>
      </c>
      <c r="C232" s="206" t="s">
        <v>202</v>
      </c>
      <c r="D232" s="206" t="s">
        <v>192</v>
      </c>
      <c r="E232" s="205" t="s">
        <v>1194</v>
      </c>
      <c r="F232" s="206" t="s">
        <v>79</v>
      </c>
      <c r="G232" s="211"/>
      <c r="H232" s="211"/>
      <c r="I232" s="211"/>
      <c r="J232" s="211"/>
      <c r="K232" s="211"/>
      <c r="L232" s="211"/>
      <c r="M232" s="211"/>
      <c r="N232" s="211"/>
      <c r="O232" s="211"/>
      <c r="P232" s="211"/>
      <c r="Q232" s="211"/>
      <c r="R232" s="211"/>
      <c r="S232" s="211"/>
      <c r="T232" s="211">
        <v>0</v>
      </c>
      <c r="U232" s="211">
        <v>14166.9</v>
      </c>
      <c r="V232" s="211">
        <v>15240.9</v>
      </c>
      <c r="W232" s="211">
        <v>543.9</v>
      </c>
      <c r="X232" s="211">
        <v>15837.9</v>
      </c>
      <c r="Y232" s="211">
        <v>2909.1</v>
      </c>
      <c r="Z232" s="211">
        <v>0</v>
      </c>
      <c r="AA232" s="211">
        <v>1509.02</v>
      </c>
      <c r="AB232" s="211">
        <f>Z232+AA232</f>
        <v>1509.02</v>
      </c>
    </row>
    <row r="233" spans="1:28" ht="21" customHeight="1" x14ac:dyDescent="0.2">
      <c r="A233" s="213" t="s">
        <v>78</v>
      </c>
      <c r="B233" s="206" t="s">
        <v>130</v>
      </c>
      <c r="C233" s="206" t="s">
        <v>202</v>
      </c>
      <c r="D233" s="206" t="s">
        <v>192</v>
      </c>
      <c r="E233" s="205" t="s">
        <v>1194</v>
      </c>
      <c r="F233" s="206" t="s">
        <v>79</v>
      </c>
      <c r="G233" s="211"/>
      <c r="H233" s="211"/>
      <c r="I233" s="211"/>
      <c r="J233" s="211"/>
      <c r="K233" s="211"/>
      <c r="L233" s="211"/>
      <c r="M233" s="211"/>
      <c r="N233" s="211"/>
      <c r="O233" s="211"/>
      <c r="P233" s="211"/>
      <c r="Q233" s="211"/>
      <c r="R233" s="211"/>
      <c r="S233" s="211"/>
      <c r="T233" s="211">
        <v>0</v>
      </c>
      <c r="U233" s="211">
        <v>143.1</v>
      </c>
      <c r="V233" s="211">
        <v>153.9</v>
      </c>
      <c r="W233" s="211">
        <v>5.6</v>
      </c>
      <c r="X233" s="211">
        <v>159.97999999999999</v>
      </c>
      <c r="Y233" s="211">
        <v>29.38</v>
      </c>
      <c r="Z233" s="211">
        <v>0</v>
      </c>
      <c r="AA233" s="211">
        <v>15.24</v>
      </c>
      <c r="AB233" s="211">
        <f>Z233+AA233</f>
        <v>15.24</v>
      </c>
    </row>
    <row r="234" spans="1:28" ht="19.5" customHeight="1" x14ac:dyDescent="0.2">
      <c r="A234" s="213" t="s">
        <v>1028</v>
      </c>
      <c r="B234" s="206" t="s">
        <v>130</v>
      </c>
      <c r="C234" s="206" t="s">
        <v>202</v>
      </c>
      <c r="D234" s="206" t="s">
        <v>192</v>
      </c>
      <c r="E234" s="205" t="s">
        <v>733</v>
      </c>
      <c r="F234" s="206" t="s">
        <v>94</v>
      </c>
      <c r="G234" s="211"/>
      <c r="H234" s="211">
        <v>1831</v>
      </c>
      <c r="I234" s="211">
        <v>0</v>
      </c>
      <c r="J234" s="211">
        <f t="shared" ref="J234:J237" si="420">H234+I234</f>
        <v>1831</v>
      </c>
      <c r="K234" s="211">
        <v>0</v>
      </c>
      <c r="L234" s="211">
        <v>1115.2</v>
      </c>
      <c r="M234" s="211">
        <v>1115.2</v>
      </c>
      <c r="N234" s="211">
        <v>1512.7</v>
      </c>
      <c r="O234" s="211">
        <f t="shared" ref="O234:O237" si="421">M234+N234</f>
        <v>2627.9</v>
      </c>
      <c r="P234" s="211">
        <v>2627.9</v>
      </c>
      <c r="Q234" s="211">
        <v>-667.9</v>
      </c>
      <c r="R234" s="211">
        <v>2000</v>
      </c>
      <c r="S234" s="211">
        <v>2052.3000000000002</v>
      </c>
      <c r="T234" s="211">
        <v>2000</v>
      </c>
      <c r="U234" s="211">
        <v>1878.7</v>
      </c>
      <c r="V234" s="211">
        <v>2000</v>
      </c>
      <c r="W234" s="211">
        <v>3330.9</v>
      </c>
      <c r="X234" s="211">
        <v>0</v>
      </c>
      <c r="Y234" s="211">
        <v>6841.06</v>
      </c>
      <c r="Z234" s="211">
        <f t="shared" ref="Z234:Z237" si="422">X234+Y234</f>
        <v>6841.06</v>
      </c>
      <c r="AA234" s="211">
        <v>-673.92</v>
      </c>
      <c r="AB234" s="211">
        <f t="shared" ref="AB234:AB237" si="423">Z234+AA234</f>
        <v>6167.14</v>
      </c>
    </row>
    <row r="235" spans="1:28" ht="19.5" customHeight="1" x14ac:dyDescent="0.2">
      <c r="A235" s="213" t="s">
        <v>1028</v>
      </c>
      <c r="B235" s="206" t="s">
        <v>130</v>
      </c>
      <c r="C235" s="206" t="s">
        <v>202</v>
      </c>
      <c r="D235" s="206" t="s">
        <v>192</v>
      </c>
      <c r="E235" s="205" t="s">
        <v>733</v>
      </c>
      <c r="F235" s="206" t="s">
        <v>77</v>
      </c>
      <c r="G235" s="211"/>
      <c r="H235" s="211">
        <v>1831</v>
      </c>
      <c r="I235" s="211">
        <v>0</v>
      </c>
      <c r="J235" s="211">
        <f t="shared" ref="J235" si="424">H235+I235</f>
        <v>1831</v>
      </c>
      <c r="K235" s="211">
        <v>0</v>
      </c>
      <c r="L235" s="211">
        <v>1115.2</v>
      </c>
      <c r="M235" s="211">
        <v>1115.2</v>
      </c>
      <c r="N235" s="211">
        <v>1512.7</v>
      </c>
      <c r="O235" s="211">
        <f t="shared" ref="O235" si="425">M235+N235</f>
        <v>2627.9</v>
      </c>
      <c r="P235" s="211">
        <v>2627.9</v>
      </c>
      <c r="Q235" s="211">
        <v>-667.9</v>
      </c>
      <c r="R235" s="211">
        <v>2000</v>
      </c>
      <c r="S235" s="211">
        <v>2052.3000000000002</v>
      </c>
      <c r="T235" s="211">
        <v>2000</v>
      </c>
      <c r="U235" s="211">
        <v>1878.7</v>
      </c>
      <c r="V235" s="211">
        <v>2000</v>
      </c>
      <c r="W235" s="211">
        <v>3330.9</v>
      </c>
      <c r="X235" s="211">
        <v>0</v>
      </c>
      <c r="Y235" s="211">
        <v>6841.06</v>
      </c>
      <c r="Z235" s="211">
        <v>0</v>
      </c>
      <c r="AA235" s="211">
        <v>673.92</v>
      </c>
      <c r="AB235" s="211">
        <f t="shared" ref="AB235" si="426">Z235+AA235</f>
        <v>673.92</v>
      </c>
    </row>
    <row r="236" spans="1:28" ht="19.5" customHeight="1" x14ac:dyDescent="0.2">
      <c r="A236" s="213" t="s">
        <v>1196</v>
      </c>
      <c r="B236" s="206" t="s">
        <v>130</v>
      </c>
      <c r="C236" s="206" t="s">
        <v>202</v>
      </c>
      <c r="D236" s="206" t="s">
        <v>192</v>
      </c>
      <c r="E236" s="205" t="s">
        <v>1193</v>
      </c>
      <c r="F236" s="206" t="s">
        <v>94</v>
      </c>
      <c r="G236" s="211"/>
      <c r="H236" s="211">
        <v>1831</v>
      </c>
      <c r="I236" s="211">
        <v>0</v>
      </c>
      <c r="J236" s="211">
        <f t="shared" ref="J236" si="427">H236+I236</f>
        <v>1831</v>
      </c>
      <c r="K236" s="211">
        <v>0</v>
      </c>
      <c r="L236" s="211">
        <v>1115.2</v>
      </c>
      <c r="M236" s="211">
        <v>1115.2</v>
      </c>
      <c r="N236" s="211">
        <v>1512.7</v>
      </c>
      <c r="O236" s="211">
        <f t="shared" ref="O236" si="428">M236+N236</f>
        <v>2627.9</v>
      </c>
      <c r="P236" s="211">
        <v>2627.9</v>
      </c>
      <c r="Q236" s="211">
        <v>-667.9</v>
      </c>
      <c r="R236" s="211">
        <v>2000</v>
      </c>
      <c r="S236" s="211">
        <v>2052.3000000000002</v>
      </c>
      <c r="T236" s="211">
        <v>2000</v>
      </c>
      <c r="U236" s="211">
        <v>1878.7</v>
      </c>
      <c r="V236" s="211">
        <v>2000</v>
      </c>
      <c r="W236" s="211">
        <v>3330.9</v>
      </c>
      <c r="X236" s="211">
        <v>0</v>
      </c>
      <c r="Y236" s="211">
        <v>0</v>
      </c>
      <c r="Z236" s="211">
        <f t="shared" ref="Z236" si="429">X236+Y236</f>
        <v>0</v>
      </c>
      <c r="AA236" s="211">
        <v>12600</v>
      </c>
      <c r="AB236" s="211">
        <f t="shared" si="423"/>
        <v>12600</v>
      </c>
    </row>
    <row r="237" spans="1:28" ht="19.5" customHeight="1" x14ac:dyDescent="0.2">
      <c r="A237" s="213" t="s">
        <v>495</v>
      </c>
      <c r="B237" s="206" t="s">
        <v>130</v>
      </c>
      <c r="C237" s="206" t="s">
        <v>202</v>
      </c>
      <c r="D237" s="206" t="s">
        <v>192</v>
      </c>
      <c r="E237" s="205" t="s">
        <v>1116</v>
      </c>
      <c r="F237" s="206" t="s">
        <v>94</v>
      </c>
      <c r="G237" s="211"/>
      <c r="H237" s="211">
        <v>150</v>
      </c>
      <c r="I237" s="211">
        <v>0</v>
      </c>
      <c r="J237" s="211">
        <f t="shared" si="420"/>
        <v>150</v>
      </c>
      <c r="K237" s="211">
        <v>0</v>
      </c>
      <c r="L237" s="211">
        <v>150</v>
      </c>
      <c r="M237" s="211">
        <v>150</v>
      </c>
      <c r="N237" s="211">
        <v>0</v>
      </c>
      <c r="O237" s="211">
        <f t="shared" si="421"/>
        <v>150</v>
      </c>
      <c r="P237" s="211">
        <v>150</v>
      </c>
      <c r="Q237" s="211">
        <v>0</v>
      </c>
      <c r="R237" s="211">
        <f t="shared" ref="R237" si="430">P237+Q237</f>
        <v>150</v>
      </c>
      <c r="S237" s="211">
        <v>-50</v>
      </c>
      <c r="T237" s="211">
        <v>150</v>
      </c>
      <c r="U237" s="211">
        <v>0</v>
      </c>
      <c r="V237" s="211">
        <v>150</v>
      </c>
      <c r="W237" s="211">
        <v>0</v>
      </c>
      <c r="X237" s="211">
        <v>150</v>
      </c>
      <c r="Y237" s="211">
        <v>0</v>
      </c>
      <c r="Z237" s="211">
        <f t="shared" si="422"/>
        <v>150</v>
      </c>
      <c r="AA237" s="211">
        <v>0</v>
      </c>
      <c r="AB237" s="211">
        <f t="shared" si="423"/>
        <v>150</v>
      </c>
    </row>
    <row r="238" spans="1:28" ht="32.25" customHeight="1" x14ac:dyDescent="0.2">
      <c r="A238" s="213" t="s">
        <v>1010</v>
      </c>
      <c r="B238" s="206" t="s">
        <v>130</v>
      </c>
      <c r="C238" s="206" t="s">
        <v>202</v>
      </c>
      <c r="D238" s="206" t="s">
        <v>192</v>
      </c>
      <c r="E238" s="205" t="s">
        <v>1158</v>
      </c>
      <c r="F238" s="206"/>
      <c r="G238" s="211"/>
      <c r="H238" s="211"/>
      <c r="I238" s="211"/>
      <c r="J238" s="211"/>
      <c r="K238" s="211"/>
      <c r="L238" s="211"/>
      <c r="M238" s="211"/>
      <c r="N238" s="211"/>
      <c r="O238" s="211"/>
      <c r="P238" s="211"/>
      <c r="Q238" s="211"/>
      <c r="R238" s="211"/>
      <c r="S238" s="211"/>
      <c r="T238" s="211"/>
      <c r="U238" s="211"/>
      <c r="V238" s="211"/>
      <c r="W238" s="211"/>
      <c r="X238" s="211">
        <f>X239+X240</f>
        <v>0</v>
      </c>
      <c r="Y238" s="211">
        <f t="shared" ref="Y238" si="431">Y239+Y240</f>
        <v>1378.99</v>
      </c>
      <c r="Z238" s="211">
        <f>Z239+Z240</f>
        <v>1378.99</v>
      </c>
      <c r="AA238" s="211">
        <f t="shared" ref="AA238:AB238" si="432">AA239+AA240</f>
        <v>0</v>
      </c>
      <c r="AB238" s="211">
        <f t="shared" si="432"/>
        <v>1378.99</v>
      </c>
    </row>
    <row r="239" spans="1:28" ht="19.5" customHeight="1" x14ac:dyDescent="0.2">
      <c r="A239" s="213" t="s">
        <v>1107</v>
      </c>
      <c r="B239" s="206" t="s">
        <v>130</v>
      </c>
      <c r="C239" s="206" t="s">
        <v>202</v>
      </c>
      <c r="D239" s="206" t="s">
        <v>192</v>
      </c>
      <c r="E239" s="205" t="s">
        <v>1158</v>
      </c>
      <c r="F239" s="206" t="s">
        <v>1106</v>
      </c>
      <c r="G239" s="211"/>
      <c r="H239" s="211"/>
      <c r="I239" s="211"/>
      <c r="J239" s="211"/>
      <c r="K239" s="211"/>
      <c r="L239" s="211"/>
      <c r="M239" s="211"/>
      <c r="N239" s="211"/>
      <c r="O239" s="211"/>
      <c r="P239" s="211"/>
      <c r="Q239" s="211"/>
      <c r="R239" s="211"/>
      <c r="S239" s="211"/>
      <c r="T239" s="211">
        <v>0</v>
      </c>
      <c r="U239" s="211">
        <v>165</v>
      </c>
      <c r="V239" s="211">
        <v>0</v>
      </c>
      <c r="W239" s="211">
        <v>900</v>
      </c>
      <c r="X239" s="211">
        <v>0</v>
      </c>
      <c r="Y239" s="211">
        <v>1356.9</v>
      </c>
      <c r="Z239" s="211">
        <f>X239+Y239</f>
        <v>1356.9</v>
      </c>
      <c r="AA239" s="211">
        <v>0</v>
      </c>
      <c r="AB239" s="211">
        <f>Z239+AA239</f>
        <v>1356.9</v>
      </c>
    </row>
    <row r="240" spans="1:28" ht="19.5" customHeight="1" x14ac:dyDescent="0.2">
      <c r="A240" s="213" t="s">
        <v>1107</v>
      </c>
      <c r="B240" s="206" t="s">
        <v>130</v>
      </c>
      <c r="C240" s="206" t="s">
        <v>202</v>
      </c>
      <c r="D240" s="206" t="s">
        <v>192</v>
      </c>
      <c r="E240" s="205" t="s">
        <v>1158</v>
      </c>
      <c r="F240" s="206" t="s">
        <v>1106</v>
      </c>
      <c r="G240" s="211"/>
      <c r="H240" s="211"/>
      <c r="I240" s="211"/>
      <c r="J240" s="211"/>
      <c r="K240" s="211"/>
      <c r="L240" s="211"/>
      <c r="M240" s="211"/>
      <c r="N240" s="211"/>
      <c r="O240" s="211"/>
      <c r="P240" s="211"/>
      <c r="Q240" s="211"/>
      <c r="R240" s="211"/>
      <c r="S240" s="211"/>
      <c r="T240" s="211">
        <v>0</v>
      </c>
      <c r="U240" s="211">
        <v>165</v>
      </c>
      <c r="V240" s="211">
        <v>0</v>
      </c>
      <c r="W240" s="211">
        <v>900</v>
      </c>
      <c r="X240" s="211">
        <v>0</v>
      </c>
      <c r="Y240" s="211">
        <v>22.09</v>
      </c>
      <c r="Z240" s="211">
        <f>X240+Y240</f>
        <v>22.09</v>
      </c>
      <c r="AA240" s="211">
        <v>0</v>
      </c>
      <c r="AB240" s="211">
        <f>Z240+AA240</f>
        <v>22.09</v>
      </c>
    </row>
    <row r="241" spans="1:28" ht="37.5" customHeight="1" x14ac:dyDescent="0.2">
      <c r="A241" s="213" t="s">
        <v>1214</v>
      </c>
      <c r="B241" s="206" t="s">
        <v>130</v>
      </c>
      <c r="C241" s="206" t="s">
        <v>202</v>
      </c>
      <c r="D241" s="206" t="s">
        <v>192</v>
      </c>
      <c r="E241" s="205" t="s">
        <v>1215</v>
      </c>
      <c r="F241" s="206"/>
      <c r="G241" s="211"/>
      <c r="H241" s="211"/>
      <c r="I241" s="211"/>
      <c r="J241" s="211"/>
      <c r="K241" s="211"/>
      <c r="L241" s="211"/>
      <c r="M241" s="211"/>
      <c r="N241" s="211"/>
      <c r="O241" s="211"/>
      <c r="P241" s="211"/>
      <c r="Q241" s="211"/>
      <c r="R241" s="211"/>
      <c r="S241" s="211"/>
      <c r="T241" s="211"/>
      <c r="U241" s="211"/>
      <c r="V241" s="211"/>
      <c r="W241" s="211"/>
      <c r="X241" s="211">
        <f>X242+X243</f>
        <v>0</v>
      </c>
      <c r="Y241" s="211">
        <f t="shared" ref="Y241" si="433">Y242+Y243</f>
        <v>1729.3999999999999</v>
      </c>
      <c r="Z241" s="211">
        <f>Z242+Z243</f>
        <v>1729.3999999999999</v>
      </c>
      <c r="AA241" s="211">
        <f t="shared" ref="AA241:AB241" si="434">AA242+AA243</f>
        <v>-0.01</v>
      </c>
      <c r="AB241" s="211">
        <f t="shared" si="434"/>
        <v>1729.3899999999999</v>
      </c>
    </row>
    <row r="242" spans="1:28" ht="19.5" customHeight="1" x14ac:dyDescent="0.2">
      <c r="A242" s="213" t="s">
        <v>1222</v>
      </c>
      <c r="B242" s="206" t="s">
        <v>130</v>
      </c>
      <c r="C242" s="206" t="s">
        <v>202</v>
      </c>
      <c r="D242" s="206" t="s">
        <v>192</v>
      </c>
      <c r="E242" s="205" t="s">
        <v>1215</v>
      </c>
      <c r="F242" s="206" t="s">
        <v>94</v>
      </c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>
        <v>0</v>
      </c>
      <c r="U242" s="211">
        <v>165</v>
      </c>
      <c r="V242" s="211">
        <v>0</v>
      </c>
      <c r="W242" s="211">
        <v>900</v>
      </c>
      <c r="X242" s="211">
        <v>0</v>
      </c>
      <c r="Y242" s="211">
        <v>1712.1</v>
      </c>
      <c r="Z242" s="211">
        <f>X242+Y242</f>
        <v>1712.1</v>
      </c>
      <c r="AA242" s="211">
        <v>0</v>
      </c>
      <c r="AB242" s="211">
        <f>Z242+AA242</f>
        <v>1712.1</v>
      </c>
    </row>
    <row r="243" spans="1:28" ht="19.5" customHeight="1" x14ac:dyDescent="0.2">
      <c r="A243" s="213" t="s">
        <v>1222</v>
      </c>
      <c r="B243" s="206" t="s">
        <v>130</v>
      </c>
      <c r="C243" s="206" t="s">
        <v>202</v>
      </c>
      <c r="D243" s="206" t="s">
        <v>192</v>
      </c>
      <c r="E243" s="205" t="s">
        <v>1215</v>
      </c>
      <c r="F243" s="206" t="s">
        <v>94</v>
      </c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>
        <v>0</v>
      </c>
      <c r="U243" s="211">
        <v>165</v>
      </c>
      <c r="V243" s="211">
        <v>0</v>
      </c>
      <c r="W243" s="211">
        <v>900</v>
      </c>
      <c r="X243" s="211">
        <v>0</v>
      </c>
      <c r="Y243" s="211">
        <v>17.3</v>
      </c>
      <c r="Z243" s="211">
        <f>X243+Y243</f>
        <v>17.3</v>
      </c>
      <c r="AA243" s="211">
        <v>-0.01</v>
      </c>
      <c r="AB243" s="211">
        <f>Z243+AA243</f>
        <v>17.29</v>
      </c>
    </row>
    <row r="244" spans="1:28" ht="19.5" customHeight="1" x14ac:dyDescent="0.2">
      <c r="A244" s="337" t="s">
        <v>1216</v>
      </c>
      <c r="B244" s="206" t="s">
        <v>130</v>
      </c>
      <c r="C244" s="206" t="s">
        <v>202</v>
      </c>
      <c r="D244" s="206" t="s">
        <v>192</v>
      </c>
      <c r="E244" s="205" t="s">
        <v>1217</v>
      </c>
      <c r="F244" s="206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>
        <f>X245+X246</f>
        <v>0</v>
      </c>
      <c r="Y244" s="211">
        <f t="shared" ref="Y244" si="435">Y245+Y246</f>
        <v>8385.4600000000009</v>
      </c>
      <c r="Z244" s="211">
        <f>Z245+Z246+Z247+Z248</f>
        <v>8385.4600000000009</v>
      </c>
      <c r="AA244" s="211">
        <f t="shared" ref="AA244:AB244" si="436">AA245+AA246+AA247+AA248</f>
        <v>-5.4500000005788252E-3</v>
      </c>
      <c r="AB244" s="211">
        <f t="shared" si="436"/>
        <v>8385.4545500000004</v>
      </c>
    </row>
    <row r="245" spans="1:28" ht="19.5" customHeight="1" x14ac:dyDescent="0.2">
      <c r="A245" s="213" t="s">
        <v>1222</v>
      </c>
      <c r="B245" s="206" t="s">
        <v>130</v>
      </c>
      <c r="C245" s="206" t="s">
        <v>202</v>
      </c>
      <c r="D245" s="206" t="s">
        <v>192</v>
      </c>
      <c r="E245" s="205" t="s">
        <v>1217</v>
      </c>
      <c r="F245" s="206" t="s">
        <v>94</v>
      </c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>
        <v>0</v>
      </c>
      <c r="U245" s="211">
        <v>165</v>
      </c>
      <c r="V245" s="211">
        <v>0</v>
      </c>
      <c r="W245" s="211">
        <v>900</v>
      </c>
      <c r="X245" s="211">
        <v>0</v>
      </c>
      <c r="Y245" s="211">
        <v>8301.6</v>
      </c>
      <c r="Z245" s="211">
        <f>X245+Y245</f>
        <v>8301.6</v>
      </c>
      <c r="AA245" s="211">
        <v>-8301.6</v>
      </c>
      <c r="AB245" s="211">
        <f>Z245+AA245</f>
        <v>0</v>
      </c>
    </row>
    <row r="246" spans="1:28" ht="19.5" customHeight="1" x14ac:dyDescent="0.2">
      <c r="A246" s="213" t="s">
        <v>1222</v>
      </c>
      <c r="B246" s="206" t="s">
        <v>130</v>
      </c>
      <c r="C246" s="206" t="s">
        <v>202</v>
      </c>
      <c r="D246" s="206" t="s">
        <v>192</v>
      </c>
      <c r="E246" s="205" t="s">
        <v>1217</v>
      </c>
      <c r="F246" s="206" t="s">
        <v>94</v>
      </c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>
        <v>0</v>
      </c>
      <c r="U246" s="211">
        <v>165</v>
      </c>
      <c r="V246" s="211">
        <v>0</v>
      </c>
      <c r="W246" s="211">
        <v>900</v>
      </c>
      <c r="X246" s="211">
        <v>0</v>
      </c>
      <c r="Y246" s="211">
        <v>83.86</v>
      </c>
      <c r="Z246" s="211">
        <f>X246+Y246</f>
        <v>83.86</v>
      </c>
      <c r="AA246" s="211">
        <v>-83.86</v>
      </c>
      <c r="AB246" s="211">
        <f>Z246+AA246</f>
        <v>0</v>
      </c>
    </row>
    <row r="247" spans="1:28" ht="19.5" customHeight="1" x14ac:dyDescent="0.2">
      <c r="A247" s="213" t="s">
        <v>101</v>
      </c>
      <c r="B247" s="206" t="s">
        <v>130</v>
      </c>
      <c r="C247" s="206" t="s">
        <v>202</v>
      </c>
      <c r="D247" s="206" t="s">
        <v>192</v>
      </c>
      <c r="E247" s="205" t="s">
        <v>1217</v>
      </c>
      <c r="F247" s="206" t="s">
        <v>102</v>
      </c>
      <c r="G247" s="211"/>
      <c r="H247" s="211"/>
      <c r="I247" s="211"/>
      <c r="J247" s="211"/>
      <c r="K247" s="211"/>
      <c r="L247" s="211"/>
      <c r="M247" s="211"/>
      <c r="N247" s="211"/>
      <c r="O247" s="211"/>
      <c r="P247" s="211"/>
      <c r="Q247" s="211"/>
      <c r="R247" s="211"/>
      <c r="S247" s="211"/>
      <c r="T247" s="211">
        <v>0</v>
      </c>
      <c r="U247" s="211">
        <v>165</v>
      </c>
      <c r="V247" s="211">
        <v>0</v>
      </c>
      <c r="W247" s="211">
        <v>900</v>
      </c>
      <c r="X247" s="211">
        <v>0</v>
      </c>
      <c r="Y247" s="211">
        <v>8301.6</v>
      </c>
      <c r="Z247" s="211">
        <v>0</v>
      </c>
      <c r="AA247" s="211">
        <v>8301.6</v>
      </c>
      <c r="AB247" s="211">
        <f>Z247+AA247</f>
        <v>8301.6</v>
      </c>
    </row>
    <row r="248" spans="1:28" ht="19.5" customHeight="1" x14ac:dyDescent="0.2">
      <c r="A248" s="213" t="s">
        <v>101</v>
      </c>
      <c r="B248" s="206" t="s">
        <v>130</v>
      </c>
      <c r="C248" s="206" t="s">
        <v>202</v>
      </c>
      <c r="D248" s="206" t="s">
        <v>192</v>
      </c>
      <c r="E248" s="205" t="s">
        <v>1217</v>
      </c>
      <c r="F248" s="206" t="s">
        <v>102</v>
      </c>
      <c r="G248" s="211"/>
      <c r="H248" s="211"/>
      <c r="I248" s="211"/>
      <c r="J248" s="211"/>
      <c r="K248" s="211"/>
      <c r="L248" s="211"/>
      <c r="M248" s="211"/>
      <c r="N248" s="211"/>
      <c r="O248" s="211"/>
      <c r="P248" s="211"/>
      <c r="Q248" s="211"/>
      <c r="R248" s="211"/>
      <c r="S248" s="211"/>
      <c r="T248" s="211">
        <v>0</v>
      </c>
      <c r="U248" s="211">
        <v>165</v>
      </c>
      <c r="V248" s="211">
        <v>0</v>
      </c>
      <c r="W248" s="211">
        <v>900</v>
      </c>
      <c r="X248" s="211">
        <v>0</v>
      </c>
      <c r="Y248" s="211">
        <v>83.86</v>
      </c>
      <c r="Z248" s="211">
        <v>0</v>
      </c>
      <c r="AA248" s="211">
        <v>83.854550000000003</v>
      </c>
      <c r="AB248" s="211">
        <f>Z248+AA248</f>
        <v>83.854550000000003</v>
      </c>
    </row>
    <row r="249" spans="1:28" ht="41.25" customHeight="1" x14ac:dyDescent="0.2">
      <c r="A249" s="337" t="s">
        <v>1218</v>
      </c>
      <c r="B249" s="206" t="s">
        <v>130</v>
      </c>
      <c r="C249" s="206" t="s">
        <v>202</v>
      </c>
      <c r="D249" s="206" t="s">
        <v>192</v>
      </c>
      <c r="E249" s="205" t="s">
        <v>1219</v>
      </c>
      <c r="F249" s="206"/>
      <c r="G249" s="211"/>
      <c r="H249" s="211"/>
      <c r="I249" s="211"/>
      <c r="J249" s="211"/>
      <c r="K249" s="211"/>
      <c r="L249" s="211"/>
      <c r="M249" s="211"/>
      <c r="N249" s="211"/>
      <c r="O249" s="211"/>
      <c r="P249" s="211"/>
      <c r="Q249" s="211"/>
      <c r="R249" s="211"/>
      <c r="S249" s="211"/>
      <c r="T249" s="211"/>
      <c r="U249" s="211"/>
      <c r="V249" s="211"/>
      <c r="W249" s="211"/>
      <c r="X249" s="211">
        <f>X250+X251</f>
        <v>0</v>
      </c>
      <c r="Y249" s="211">
        <f t="shared" ref="Y249" si="437">Y250+Y251</f>
        <v>44402.53</v>
      </c>
      <c r="Z249" s="211">
        <f>Z250+Z251+Z252+Z253+Z254+Z255</f>
        <v>44402.53</v>
      </c>
      <c r="AA249" s="211">
        <f t="shared" ref="AA249:AB249" si="438">AA250+AA251+AA252+AA253+AA254+AA255</f>
        <v>-2.0999999998764451E-2</v>
      </c>
      <c r="AB249" s="211">
        <f t="shared" si="438"/>
        <v>44402.508999999998</v>
      </c>
    </row>
    <row r="250" spans="1:28" ht="33" customHeight="1" x14ac:dyDescent="0.2">
      <c r="A250" s="213" t="s">
        <v>1220</v>
      </c>
      <c r="B250" s="206" t="s">
        <v>130</v>
      </c>
      <c r="C250" s="206" t="s">
        <v>202</v>
      </c>
      <c r="D250" s="206" t="s">
        <v>192</v>
      </c>
      <c r="E250" s="205" t="s">
        <v>1219</v>
      </c>
      <c r="F250" s="206" t="s">
        <v>905</v>
      </c>
      <c r="G250" s="211"/>
      <c r="H250" s="211"/>
      <c r="I250" s="211"/>
      <c r="J250" s="211"/>
      <c r="K250" s="211"/>
      <c r="L250" s="211"/>
      <c r="M250" s="211"/>
      <c r="N250" s="211"/>
      <c r="O250" s="211"/>
      <c r="P250" s="211"/>
      <c r="Q250" s="211"/>
      <c r="R250" s="211"/>
      <c r="S250" s="211"/>
      <c r="T250" s="211">
        <v>0</v>
      </c>
      <c r="U250" s="211">
        <v>165</v>
      </c>
      <c r="V250" s="211">
        <v>0</v>
      </c>
      <c r="W250" s="211">
        <v>900</v>
      </c>
      <c r="X250" s="211">
        <v>0</v>
      </c>
      <c r="Y250" s="211">
        <v>43958.5</v>
      </c>
      <c r="Z250" s="211">
        <f>X250+Y250</f>
        <v>43958.5</v>
      </c>
      <c r="AA250" s="211">
        <v>-43958.5</v>
      </c>
      <c r="AB250" s="211">
        <f t="shared" ref="AB250:AB256" si="439">Z250+AA250</f>
        <v>0</v>
      </c>
    </row>
    <row r="251" spans="1:28" ht="33" customHeight="1" x14ac:dyDescent="0.2">
      <c r="A251" s="213" t="s">
        <v>1220</v>
      </c>
      <c r="B251" s="206" t="s">
        <v>130</v>
      </c>
      <c r="C251" s="206" t="s">
        <v>202</v>
      </c>
      <c r="D251" s="206" t="s">
        <v>192</v>
      </c>
      <c r="E251" s="205" t="s">
        <v>1219</v>
      </c>
      <c r="F251" s="206" t="s">
        <v>905</v>
      </c>
      <c r="G251" s="211"/>
      <c r="H251" s="211"/>
      <c r="I251" s="211"/>
      <c r="J251" s="211"/>
      <c r="K251" s="211"/>
      <c r="L251" s="211"/>
      <c r="M251" s="211"/>
      <c r="N251" s="211"/>
      <c r="O251" s="211"/>
      <c r="P251" s="211"/>
      <c r="Q251" s="211"/>
      <c r="R251" s="211"/>
      <c r="S251" s="211"/>
      <c r="T251" s="211">
        <v>0</v>
      </c>
      <c r="U251" s="211">
        <v>165</v>
      </c>
      <c r="V251" s="211">
        <v>0</v>
      </c>
      <c r="W251" s="211">
        <v>900</v>
      </c>
      <c r="X251" s="211">
        <v>0</v>
      </c>
      <c r="Y251" s="211">
        <v>444.03</v>
      </c>
      <c r="Z251" s="211">
        <f>X251+Y251</f>
        <v>444.03</v>
      </c>
      <c r="AA251" s="211">
        <v>-444.03</v>
      </c>
      <c r="AB251" s="211">
        <f t="shared" si="439"/>
        <v>0</v>
      </c>
    </row>
    <row r="252" spans="1:28" ht="15.75" customHeight="1" x14ac:dyDescent="0.2">
      <c r="A252" s="213" t="s">
        <v>101</v>
      </c>
      <c r="B252" s="206" t="s">
        <v>130</v>
      </c>
      <c r="C252" s="206" t="s">
        <v>202</v>
      </c>
      <c r="D252" s="206" t="s">
        <v>192</v>
      </c>
      <c r="E252" s="205" t="s">
        <v>1219</v>
      </c>
      <c r="F252" s="206" t="s">
        <v>102</v>
      </c>
      <c r="G252" s="211"/>
      <c r="H252" s="211"/>
      <c r="I252" s="211"/>
      <c r="J252" s="211"/>
      <c r="K252" s="211"/>
      <c r="L252" s="211"/>
      <c r="M252" s="211"/>
      <c r="N252" s="211"/>
      <c r="O252" s="211"/>
      <c r="P252" s="211"/>
      <c r="Q252" s="211"/>
      <c r="R252" s="211"/>
      <c r="S252" s="211"/>
      <c r="T252" s="211">
        <v>0</v>
      </c>
      <c r="U252" s="211">
        <v>165</v>
      </c>
      <c r="V252" s="211">
        <v>0</v>
      </c>
      <c r="W252" s="211">
        <v>900</v>
      </c>
      <c r="X252" s="211">
        <v>0</v>
      </c>
      <c r="Y252" s="211">
        <v>43958.5</v>
      </c>
      <c r="Z252" s="211">
        <v>0</v>
      </c>
      <c r="AA252" s="211">
        <v>31079.696</v>
      </c>
      <c r="AB252" s="211">
        <f t="shared" si="439"/>
        <v>31079.696</v>
      </c>
    </row>
    <row r="253" spans="1:28" ht="14.25" customHeight="1" x14ac:dyDescent="0.2">
      <c r="A253" s="213" t="s">
        <v>101</v>
      </c>
      <c r="B253" s="206" t="s">
        <v>130</v>
      </c>
      <c r="C253" s="206" t="s">
        <v>202</v>
      </c>
      <c r="D253" s="206" t="s">
        <v>192</v>
      </c>
      <c r="E253" s="205" t="s">
        <v>1219</v>
      </c>
      <c r="F253" s="206" t="s">
        <v>102</v>
      </c>
      <c r="G253" s="211"/>
      <c r="H253" s="211"/>
      <c r="I253" s="211"/>
      <c r="J253" s="211"/>
      <c r="K253" s="211"/>
      <c r="L253" s="211"/>
      <c r="M253" s="211"/>
      <c r="N253" s="211"/>
      <c r="O253" s="211"/>
      <c r="P253" s="211"/>
      <c r="Q253" s="211"/>
      <c r="R253" s="211"/>
      <c r="S253" s="211"/>
      <c r="T253" s="211">
        <v>0</v>
      </c>
      <c r="U253" s="211">
        <v>165</v>
      </c>
      <c r="V253" s="211">
        <v>0</v>
      </c>
      <c r="W253" s="211">
        <v>900</v>
      </c>
      <c r="X253" s="211">
        <v>0</v>
      </c>
      <c r="Y253" s="211">
        <v>444.03</v>
      </c>
      <c r="Z253" s="211">
        <v>0</v>
      </c>
      <c r="AA253" s="211">
        <v>313.93700000000001</v>
      </c>
      <c r="AB253" s="211">
        <f t="shared" si="439"/>
        <v>313.93700000000001</v>
      </c>
    </row>
    <row r="254" spans="1:28" ht="17.25" customHeight="1" x14ac:dyDescent="0.2">
      <c r="A254" s="213" t="s">
        <v>1222</v>
      </c>
      <c r="B254" s="206" t="s">
        <v>130</v>
      </c>
      <c r="C254" s="206" t="s">
        <v>202</v>
      </c>
      <c r="D254" s="206" t="s">
        <v>192</v>
      </c>
      <c r="E254" s="205" t="s">
        <v>1219</v>
      </c>
      <c r="F254" s="206" t="s">
        <v>94</v>
      </c>
      <c r="G254" s="211"/>
      <c r="H254" s="211"/>
      <c r="I254" s="211"/>
      <c r="J254" s="211"/>
      <c r="K254" s="211"/>
      <c r="L254" s="211"/>
      <c r="M254" s="211"/>
      <c r="N254" s="211"/>
      <c r="O254" s="211"/>
      <c r="P254" s="211"/>
      <c r="Q254" s="211"/>
      <c r="R254" s="211"/>
      <c r="S254" s="211"/>
      <c r="T254" s="211">
        <v>0</v>
      </c>
      <c r="U254" s="211">
        <v>165</v>
      </c>
      <c r="V254" s="211">
        <v>0</v>
      </c>
      <c r="W254" s="211">
        <v>900</v>
      </c>
      <c r="X254" s="211">
        <v>0</v>
      </c>
      <c r="Y254" s="211">
        <v>43958.5</v>
      </c>
      <c r="Z254" s="211">
        <v>0</v>
      </c>
      <c r="AA254" s="211">
        <v>12878.787</v>
      </c>
      <c r="AB254" s="211">
        <f t="shared" si="439"/>
        <v>12878.787</v>
      </c>
    </row>
    <row r="255" spans="1:28" ht="12.75" customHeight="1" x14ac:dyDescent="0.2">
      <c r="A255" s="213" t="s">
        <v>1222</v>
      </c>
      <c r="B255" s="206" t="s">
        <v>130</v>
      </c>
      <c r="C255" s="206" t="s">
        <v>202</v>
      </c>
      <c r="D255" s="206" t="s">
        <v>192</v>
      </c>
      <c r="E255" s="205" t="s">
        <v>1219</v>
      </c>
      <c r="F255" s="206" t="s">
        <v>94</v>
      </c>
      <c r="G255" s="211"/>
      <c r="H255" s="211"/>
      <c r="I255" s="211"/>
      <c r="J255" s="211"/>
      <c r="K255" s="211"/>
      <c r="L255" s="211"/>
      <c r="M255" s="211"/>
      <c r="N255" s="211"/>
      <c r="O255" s="211"/>
      <c r="P255" s="211"/>
      <c r="Q255" s="211"/>
      <c r="R255" s="211"/>
      <c r="S255" s="211"/>
      <c r="T255" s="211">
        <v>0</v>
      </c>
      <c r="U255" s="211">
        <v>165</v>
      </c>
      <c r="V255" s="211">
        <v>0</v>
      </c>
      <c r="W255" s="211">
        <v>900</v>
      </c>
      <c r="X255" s="211">
        <v>0</v>
      </c>
      <c r="Y255" s="211">
        <v>444.03</v>
      </c>
      <c r="Z255" s="211">
        <v>0</v>
      </c>
      <c r="AA255" s="211">
        <v>130.089</v>
      </c>
      <c r="AB255" s="211">
        <f t="shared" si="439"/>
        <v>130.089</v>
      </c>
    </row>
    <row r="256" spans="1:28" ht="21.75" customHeight="1" x14ac:dyDescent="0.2">
      <c r="A256" s="213" t="s">
        <v>519</v>
      </c>
      <c r="B256" s="206" t="s">
        <v>130</v>
      </c>
      <c r="C256" s="206" t="s">
        <v>202</v>
      </c>
      <c r="D256" s="206" t="s">
        <v>192</v>
      </c>
      <c r="E256" s="205" t="s">
        <v>800</v>
      </c>
      <c r="F256" s="206" t="s">
        <v>102</v>
      </c>
      <c r="G256" s="211"/>
      <c r="H256" s="211"/>
      <c r="I256" s="211"/>
      <c r="J256" s="211"/>
      <c r="K256" s="211"/>
      <c r="L256" s="211"/>
      <c r="M256" s="211"/>
      <c r="N256" s="211"/>
      <c r="O256" s="211"/>
      <c r="P256" s="211"/>
      <c r="Q256" s="211"/>
      <c r="R256" s="211"/>
      <c r="S256" s="211"/>
      <c r="T256" s="211">
        <v>0</v>
      </c>
      <c r="U256" s="211">
        <v>165</v>
      </c>
      <c r="V256" s="211">
        <v>0</v>
      </c>
      <c r="W256" s="211">
        <v>900</v>
      </c>
      <c r="X256" s="211">
        <v>0</v>
      </c>
      <c r="Y256" s="211">
        <v>444.03</v>
      </c>
      <c r="Z256" s="211">
        <v>0</v>
      </c>
      <c r="AA256" s="211">
        <v>2725.8</v>
      </c>
      <c r="AB256" s="211">
        <f t="shared" si="439"/>
        <v>2725.8</v>
      </c>
    </row>
    <row r="257" spans="1:28" ht="41.25" hidden="1" customHeight="1" x14ac:dyDescent="0.2">
      <c r="A257" s="213" t="s">
        <v>1102</v>
      </c>
      <c r="B257" s="206" t="s">
        <v>130</v>
      </c>
      <c r="C257" s="206" t="s">
        <v>202</v>
      </c>
      <c r="D257" s="206" t="s">
        <v>192</v>
      </c>
      <c r="E257" s="205" t="s">
        <v>1103</v>
      </c>
      <c r="F257" s="206"/>
      <c r="G257" s="211">
        <v>0</v>
      </c>
      <c r="H257" s="211">
        <v>25000</v>
      </c>
      <c r="I257" s="211">
        <v>25000</v>
      </c>
      <c r="J257" s="211">
        <f t="shared" ref="J257:O257" si="440">J258</f>
        <v>-127.8</v>
      </c>
      <c r="K257" s="211">
        <f>L258</f>
        <v>25814.799999999999</v>
      </c>
      <c r="L257" s="211">
        <v>25814.799999999999</v>
      </c>
      <c r="M257" s="211">
        <f t="shared" si="440"/>
        <v>1281</v>
      </c>
      <c r="N257" s="211">
        <f t="shared" si="440"/>
        <v>27095.8</v>
      </c>
      <c r="O257" s="211">
        <f t="shared" si="440"/>
        <v>27095.8</v>
      </c>
      <c r="P257" s="211"/>
      <c r="Q257" s="211"/>
      <c r="R257" s="211"/>
      <c r="S257" s="211"/>
      <c r="T257" s="211"/>
      <c r="U257" s="211"/>
      <c r="V257" s="211"/>
      <c r="W257" s="211"/>
      <c r="X257" s="211">
        <f>X258</f>
        <v>27095.8</v>
      </c>
      <c r="Y257" s="211">
        <f t="shared" ref="Y257:AB257" si="441">Y258</f>
        <v>-27095.8</v>
      </c>
      <c r="Z257" s="211">
        <f t="shared" si="441"/>
        <v>0</v>
      </c>
      <c r="AA257" s="211">
        <f t="shared" si="441"/>
        <v>0</v>
      </c>
      <c r="AB257" s="211">
        <f t="shared" si="441"/>
        <v>0</v>
      </c>
    </row>
    <row r="258" spans="1:28" ht="17.25" hidden="1" customHeight="1" x14ac:dyDescent="0.2">
      <c r="A258" s="213" t="s">
        <v>78</v>
      </c>
      <c r="B258" s="206" t="s">
        <v>130</v>
      </c>
      <c r="C258" s="206" t="s">
        <v>202</v>
      </c>
      <c r="D258" s="206" t="s">
        <v>192</v>
      </c>
      <c r="E258" s="205" t="s">
        <v>1103</v>
      </c>
      <c r="F258" s="206" t="s">
        <v>79</v>
      </c>
      <c r="G258" s="211">
        <v>0</v>
      </c>
      <c r="H258" s="211">
        <v>25000</v>
      </c>
      <c r="I258" s="211">
        <v>25000</v>
      </c>
      <c r="J258" s="211">
        <v>-127.8</v>
      </c>
      <c r="K258" s="211">
        <f>I258+J258</f>
        <v>24872.2</v>
      </c>
      <c r="L258" s="211">
        <v>25814.799999999999</v>
      </c>
      <c r="M258" s="211">
        <v>1281</v>
      </c>
      <c r="N258" s="211">
        <f>L258+M258</f>
        <v>27095.8</v>
      </c>
      <c r="O258" s="211">
        <v>27095.8</v>
      </c>
      <c r="P258" s="211"/>
      <c r="Q258" s="211"/>
      <c r="R258" s="211"/>
      <c r="S258" s="211"/>
      <c r="T258" s="211"/>
      <c r="U258" s="211"/>
      <c r="V258" s="211"/>
      <c r="W258" s="211"/>
      <c r="X258" s="211">
        <v>27095.8</v>
      </c>
      <c r="Y258" s="211">
        <v>-27095.8</v>
      </c>
      <c r="Z258" s="211">
        <f>X258+Y258</f>
        <v>0</v>
      </c>
      <c r="AA258" s="211">
        <v>0</v>
      </c>
      <c r="AB258" s="211">
        <f>Z258+AA258</f>
        <v>0</v>
      </c>
    </row>
    <row r="259" spans="1:28" ht="36.75" hidden="1" customHeight="1" x14ac:dyDescent="0.2">
      <c r="A259" s="213" t="s">
        <v>76</v>
      </c>
      <c r="B259" s="206" t="s">
        <v>130</v>
      </c>
      <c r="C259" s="206" t="s">
        <v>202</v>
      </c>
      <c r="D259" s="206" t="s">
        <v>192</v>
      </c>
      <c r="E259" s="205" t="s">
        <v>765</v>
      </c>
      <c r="F259" s="206" t="s">
        <v>77</v>
      </c>
      <c r="G259" s="211"/>
      <c r="H259" s="211">
        <v>44069.2</v>
      </c>
      <c r="I259" s="211">
        <v>-1729.49</v>
      </c>
      <c r="J259" s="211">
        <f t="shared" ref="J259" si="442">H259+I259</f>
        <v>42339.71</v>
      </c>
      <c r="K259" s="211">
        <v>0</v>
      </c>
      <c r="L259" s="211">
        <f>47545-16557.49</f>
        <v>30987.51</v>
      </c>
      <c r="M259" s="211">
        <f>47545-15562.42</f>
        <v>31982.58</v>
      </c>
      <c r="N259" s="211">
        <f>1990.44+11926.9</f>
        <v>13917.34</v>
      </c>
      <c r="O259" s="211">
        <f t="shared" ref="O259" si="443">M259+N259</f>
        <v>45899.92</v>
      </c>
      <c r="P259" s="211">
        <f>30399.29+11620.7</f>
        <v>42019.990000000005</v>
      </c>
      <c r="Q259" s="211">
        <v>4909.87</v>
      </c>
      <c r="R259" s="211">
        <f t="shared" ref="R259" si="444">P259+Q259</f>
        <v>46929.860000000008</v>
      </c>
      <c r="S259" s="211">
        <f>14252.94+7382.6-1691.1+9472</f>
        <v>29416.440000000002</v>
      </c>
      <c r="T259" s="211">
        <v>61790.26</v>
      </c>
      <c r="U259" s="211">
        <f>11375.14+1217.21-8716.5+3606.79+810</f>
        <v>8292.64</v>
      </c>
      <c r="V259" s="211">
        <v>0</v>
      </c>
      <c r="W259" s="211">
        <f>84973-25600</f>
        <v>59373</v>
      </c>
      <c r="X259" s="211">
        <v>55734.84</v>
      </c>
      <c r="Y259" s="211">
        <v>-55734.84</v>
      </c>
      <c r="Z259" s="211">
        <f t="shared" si="361"/>
        <v>0</v>
      </c>
      <c r="AA259" s="211">
        <v>0</v>
      </c>
      <c r="AB259" s="211">
        <f t="shared" ref="AB259:AB261" si="445">Z259+AA259</f>
        <v>0</v>
      </c>
    </row>
    <row r="260" spans="1:28" ht="31.5" hidden="1" customHeight="1" x14ac:dyDescent="0.2">
      <c r="A260" s="213" t="s">
        <v>76</v>
      </c>
      <c r="B260" s="206" t="s">
        <v>130</v>
      </c>
      <c r="C260" s="206" t="s">
        <v>202</v>
      </c>
      <c r="D260" s="206" t="s">
        <v>192</v>
      </c>
      <c r="E260" s="205" t="s">
        <v>1033</v>
      </c>
      <c r="F260" s="206" t="s">
        <v>77</v>
      </c>
      <c r="G260" s="211"/>
      <c r="H260" s="211"/>
      <c r="I260" s="211"/>
      <c r="J260" s="211"/>
      <c r="K260" s="211"/>
      <c r="L260" s="211"/>
      <c r="M260" s="211"/>
      <c r="N260" s="211"/>
      <c r="O260" s="211"/>
      <c r="P260" s="211"/>
      <c r="Q260" s="211"/>
      <c r="R260" s="211"/>
      <c r="S260" s="211">
        <f>18623.3-7382.6-9472</f>
        <v>1768.6999999999989</v>
      </c>
      <c r="T260" s="211">
        <v>4316.7</v>
      </c>
      <c r="U260" s="211">
        <f>3675.9+8716.5-240-810</f>
        <v>11342.4</v>
      </c>
      <c r="V260" s="211">
        <v>0</v>
      </c>
      <c r="W260" s="211">
        <v>0</v>
      </c>
      <c r="X260" s="211">
        <v>6735.9000000000015</v>
      </c>
      <c r="Y260" s="211">
        <v>-6735.9</v>
      </c>
      <c r="Z260" s="211">
        <f t="shared" si="361"/>
        <v>0</v>
      </c>
      <c r="AA260" s="211">
        <v>0</v>
      </c>
      <c r="AB260" s="211">
        <f t="shared" si="445"/>
        <v>0</v>
      </c>
    </row>
    <row r="261" spans="1:28" ht="81.75" hidden="1" customHeight="1" x14ac:dyDescent="0.2">
      <c r="A261" s="213" t="s">
        <v>921</v>
      </c>
      <c r="B261" s="206" t="s">
        <v>130</v>
      </c>
      <c r="C261" s="206" t="s">
        <v>202</v>
      </c>
      <c r="D261" s="206" t="s">
        <v>192</v>
      </c>
      <c r="E261" s="205" t="s">
        <v>758</v>
      </c>
      <c r="F261" s="206" t="s">
        <v>77</v>
      </c>
      <c r="G261" s="211"/>
      <c r="H261" s="211">
        <v>174462.7</v>
      </c>
      <c r="I261" s="211">
        <v>5065</v>
      </c>
      <c r="J261" s="211">
        <f t="shared" ref="J261:J264" si="446">H261+I261</f>
        <v>179527.7</v>
      </c>
      <c r="K261" s="211">
        <v>-3826.2</v>
      </c>
      <c r="L261" s="211">
        <f t="shared" ref="L261:M261" si="447">177297.6-4263</f>
        <v>173034.6</v>
      </c>
      <c r="M261" s="211">
        <f t="shared" si="447"/>
        <v>173034.6</v>
      </c>
      <c r="N261" s="211">
        <f>-30015.8+9254.2</f>
        <v>-20761.599999999999</v>
      </c>
      <c r="O261" s="211">
        <f>M261+N261</f>
        <v>152273</v>
      </c>
      <c r="P261" s="211">
        <f>143018.8+9254.2</f>
        <v>152273</v>
      </c>
      <c r="Q261" s="211">
        <v>36373</v>
      </c>
      <c r="R261" s="211">
        <f>P261+Q261</f>
        <v>188646</v>
      </c>
      <c r="S261" s="211">
        <v>10530</v>
      </c>
      <c r="T261" s="211">
        <f t="shared" ref="T261" si="448">R261+S261</f>
        <v>199176</v>
      </c>
      <c r="U261" s="211">
        <v>2155.9</v>
      </c>
      <c r="V261" s="211">
        <v>199176</v>
      </c>
      <c r="W261" s="211">
        <v>23269.7</v>
      </c>
      <c r="X261" s="211">
        <v>177948.1</v>
      </c>
      <c r="Y261" s="211">
        <v>-177948.1</v>
      </c>
      <c r="Z261" s="211">
        <f t="shared" si="361"/>
        <v>0</v>
      </c>
      <c r="AA261" s="211">
        <v>0</v>
      </c>
      <c r="AB261" s="211">
        <f t="shared" si="445"/>
        <v>0</v>
      </c>
    </row>
    <row r="262" spans="1:28" ht="33.75" hidden="1" customHeight="1" x14ac:dyDescent="0.2">
      <c r="A262" s="213" t="s">
        <v>752</v>
      </c>
      <c r="B262" s="206" t="s">
        <v>130</v>
      </c>
      <c r="C262" s="206" t="s">
        <v>202</v>
      </c>
      <c r="D262" s="206" t="s">
        <v>192</v>
      </c>
      <c r="E262" s="205" t="s">
        <v>754</v>
      </c>
      <c r="F262" s="206"/>
      <c r="G262" s="211"/>
      <c r="H262" s="211">
        <f>H264</f>
        <v>280.10000000000002</v>
      </c>
      <c r="I262" s="211">
        <f>I264</f>
        <v>0</v>
      </c>
      <c r="J262" s="211">
        <f t="shared" si="446"/>
        <v>280.10000000000002</v>
      </c>
      <c r="K262" s="211">
        <f>K264</f>
        <v>0</v>
      </c>
      <c r="L262" s="211">
        <f>L264</f>
        <v>12</v>
      </c>
      <c r="M262" s="211">
        <f>M264</f>
        <v>12</v>
      </c>
      <c r="N262" s="211">
        <f t="shared" ref="N262:Q262" si="449">N264</f>
        <v>15</v>
      </c>
      <c r="O262" s="211">
        <f t="shared" si="449"/>
        <v>27</v>
      </c>
      <c r="P262" s="211">
        <f t="shared" si="449"/>
        <v>27</v>
      </c>
      <c r="Q262" s="211">
        <f t="shared" si="449"/>
        <v>0</v>
      </c>
      <c r="R262" s="211">
        <f>R263+R264</f>
        <v>1987</v>
      </c>
      <c r="S262" s="211">
        <f t="shared" ref="S262:T262" si="450">S263+S264</f>
        <v>-517.19999999999993</v>
      </c>
      <c r="T262" s="211">
        <f t="shared" si="450"/>
        <v>1482.1</v>
      </c>
      <c r="U262" s="211">
        <f t="shared" ref="U262:V262" si="451">U263+U264</f>
        <v>294.46999999999997</v>
      </c>
      <c r="V262" s="211">
        <f t="shared" si="451"/>
        <v>1330.2</v>
      </c>
      <c r="W262" s="211">
        <f t="shared" ref="W262:X262" si="452">W263+W264</f>
        <v>1099.4000000000001</v>
      </c>
      <c r="X262" s="211">
        <f t="shared" si="452"/>
        <v>1880</v>
      </c>
      <c r="Y262" s="211">
        <f t="shared" ref="Y262:Z262" si="453">Y263+Y264</f>
        <v>-1880</v>
      </c>
      <c r="Z262" s="211">
        <f t="shared" si="453"/>
        <v>0</v>
      </c>
      <c r="AA262" s="211">
        <f t="shared" ref="AA262:AB262" si="454">AA263+AA264</f>
        <v>0</v>
      </c>
      <c r="AB262" s="211">
        <f t="shared" si="454"/>
        <v>0</v>
      </c>
    </row>
    <row r="263" spans="1:28" ht="18.75" hidden="1" customHeight="1" x14ac:dyDescent="0.2">
      <c r="A263" s="213" t="s">
        <v>78</v>
      </c>
      <c r="B263" s="206" t="s">
        <v>130</v>
      </c>
      <c r="C263" s="206" t="s">
        <v>202</v>
      </c>
      <c r="D263" s="206" t="s">
        <v>192</v>
      </c>
      <c r="E263" s="205" t="s">
        <v>754</v>
      </c>
      <c r="F263" s="206" t="s">
        <v>79</v>
      </c>
      <c r="G263" s="211"/>
      <c r="H263" s="211">
        <v>1831</v>
      </c>
      <c r="I263" s="211">
        <v>0</v>
      </c>
      <c r="J263" s="211">
        <f t="shared" si="446"/>
        <v>1831</v>
      </c>
      <c r="K263" s="211">
        <v>0</v>
      </c>
      <c r="L263" s="211">
        <v>1115.2</v>
      </c>
      <c r="M263" s="211">
        <v>1115.2</v>
      </c>
      <c r="N263" s="211">
        <v>1512.7</v>
      </c>
      <c r="O263" s="211">
        <f t="shared" ref="O263" si="455">M263+N263</f>
        <v>2627.9</v>
      </c>
      <c r="P263" s="211">
        <v>2627.9</v>
      </c>
      <c r="Q263" s="211">
        <v>-667.9</v>
      </c>
      <c r="R263" s="211">
        <f>P263+Q263</f>
        <v>1960</v>
      </c>
      <c r="S263" s="211">
        <v>-504.9</v>
      </c>
      <c r="T263" s="211">
        <f t="shared" ref="T263" si="456">R263+S263</f>
        <v>1455.1</v>
      </c>
      <c r="U263" s="211">
        <v>303.7</v>
      </c>
      <c r="V263" s="211">
        <v>1316.9</v>
      </c>
      <c r="W263" s="211">
        <v>1088.4000000000001</v>
      </c>
      <c r="X263" s="211">
        <v>1861.2</v>
      </c>
      <c r="Y263" s="211">
        <v>-1861.2</v>
      </c>
      <c r="Z263" s="211">
        <f>X263+Y263</f>
        <v>0</v>
      </c>
      <c r="AA263" s="211">
        <v>0</v>
      </c>
      <c r="AB263" s="211">
        <f>Z263+AA263</f>
        <v>0</v>
      </c>
    </row>
    <row r="264" spans="1:28" ht="18.75" hidden="1" customHeight="1" x14ac:dyDescent="0.2">
      <c r="A264" s="213" t="s">
        <v>1034</v>
      </c>
      <c r="B264" s="206" t="s">
        <v>130</v>
      </c>
      <c r="C264" s="206" t="s">
        <v>202</v>
      </c>
      <c r="D264" s="206" t="s">
        <v>192</v>
      </c>
      <c r="E264" s="205" t="s">
        <v>754</v>
      </c>
      <c r="F264" s="206" t="s">
        <v>79</v>
      </c>
      <c r="G264" s="211"/>
      <c r="H264" s="211">
        <v>280.10000000000002</v>
      </c>
      <c r="I264" s="211">
        <v>0</v>
      </c>
      <c r="J264" s="211">
        <f t="shared" si="446"/>
        <v>280.10000000000002</v>
      </c>
      <c r="K264" s="211">
        <v>0</v>
      </c>
      <c r="L264" s="211">
        <v>12</v>
      </c>
      <c r="M264" s="211">
        <v>12</v>
      </c>
      <c r="N264" s="211">
        <v>15</v>
      </c>
      <c r="O264" s="211">
        <f t="shared" ref="O264" si="457">M264+N264</f>
        <v>27</v>
      </c>
      <c r="P264" s="211">
        <v>27</v>
      </c>
      <c r="Q264" s="211">
        <v>0</v>
      </c>
      <c r="R264" s="211">
        <f>P264+Q264</f>
        <v>27</v>
      </c>
      <c r="S264" s="211">
        <v>-12.3</v>
      </c>
      <c r="T264" s="211">
        <v>27</v>
      </c>
      <c r="U264" s="211">
        <v>-9.23</v>
      </c>
      <c r="V264" s="211">
        <v>13.3</v>
      </c>
      <c r="W264" s="211">
        <v>11</v>
      </c>
      <c r="X264" s="211">
        <v>18.8</v>
      </c>
      <c r="Y264" s="211">
        <v>-18.8</v>
      </c>
      <c r="Z264" s="211">
        <f>X264+Y264</f>
        <v>0</v>
      </c>
      <c r="AA264" s="211">
        <v>0</v>
      </c>
      <c r="AB264" s="211">
        <f>Z264+AA264</f>
        <v>0</v>
      </c>
    </row>
    <row r="265" spans="1:28" ht="46.5" hidden="1" customHeight="1" x14ac:dyDescent="0.2">
      <c r="A265" s="213" t="s">
        <v>1136</v>
      </c>
      <c r="B265" s="206" t="s">
        <v>130</v>
      </c>
      <c r="C265" s="206" t="s">
        <v>202</v>
      </c>
      <c r="D265" s="206" t="s">
        <v>192</v>
      </c>
      <c r="E265" s="205" t="s">
        <v>1088</v>
      </c>
      <c r="F265" s="206"/>
      <c r="G265" s="211"/>
      <c r="H265" s="211">
        <v>1736</v>
      </c>
      <c r="I265" s="211">
        <v>0</v>
      </c>
      <c r="J265" s="211">
        <v>1736</v>
      </c>
      <c r="K265" s="211">
        <v>0</v>
      </c>
      <c r="L265" s="211">
        <v>1667.6</v>
      </c>
      <c r="M265" s="211">
        <v>1667.6</v>
      </c>
      <c r="N265" s="211">
        <v>-647.6</v>
      </c>
      <c r="O265" s="211">
        <v>1019.9999999999999</v>
      </c>
      <c r="P265" s="211">
        <v>1020</v>
      </c>
      <c r="Q265" s="211">
        <v>-117.5</v>
      </c>
      <c r="R265" s="211">
        <v>902.5</v>
      </c>
      <c r="S265" s="211">
        <v>1902</v>
      </c>
      <c r="T265" s="211">
        <f>T266+T267</f>
        <v>0</v>
      </c>
      <c r="U265" s="211">
        <f t="shared" ref="U265:V265" si="458">U266+U267</f>
        <v>2075.25</v>
      </c>
      <c r="V265" s="211">
        <f t="shared" si="458"/>
        <v>2075.25</v>
      </c>
      <c r="W265" s="211">
        <f t="shared" ref="W265:X265" si="459">W266+W267</f>
        <v>1233.9499999999998</v>
      </c>
      <c r="X265" s="211">
        <f t="shared" si="459"/>
        <v>2861.12</v>
      </c>
      <c r="Y265" s="211">
        <f t="shared" ref="Y265:Z265" si="460">Y266+Y267</f>
        <v>-2861.12</v>
      </c>
      <c r="Z265" s="211">
        <f t="shared" si="460"/>
        <v>0</v>
      </c>
      <c r="AA265" s="211">
        <f t="shared" ref="AA265:AB265" si="461">AA266+AA267</f>
        <v>0</v>
      </c>
      <c r="AB265" s="211">
        <f t="shared" si="461"/>
        <v>0</v>
      </c>
    </row>
    <row r="266" spans="1:28" ht="16.5" hidden="1" customHeight="1" x14ac:dyDescent="0.2">
      <c r="A266" s="213" t="s">
        <v>78</v>
      </c>
      <c r="B266" s="206" t="s">
        <v>130</v>
      </c>
      <c r="C266" s="206" t="s">
        <v>202</v>
      </c>
      <c r="D266" s="206" t="s">
        <v>192</v>
      </c>
      <c r="E266" s="205" t="s">
        <v>1088</v>
      </c>
      <c r="F266" s="206" t="s">
        <v>79</v>
      </c>
      <c r="G266" s="211"/>
      <c r="H266" s="211">
        <v>1736</v>
      </c>
      <c r="I266" s="211">
        <v>0</v>
      </c>
      <c r="J266" s="211">
        <v>1736</v>
      </c>
      <c r="K266" s="211">
        <v>0</v>
      </c>
      <c r="L266" s="211">
        <v>1667.6</v>
      </c>
      <c r="M266" s="211">
        <v>1667.6</v>
      </c>
      <c r="N266" s="211">
        <v>-647.6</v>
      </c>
      <c r="O266" s="211">
        <v>1019.9999999999999</v>
      </c>
      <c r="P266" s="211">
        <v>1020</v>
      </c>
      <c r="Q266" s="211">
        <v>-117.5</v>
      </c>
      <c r="R266" s="211">
        <v>902.5</v>
      </c>
      <c r="S266" s="211">
        <v>1873.9</v>
      </c>
      <c r="T266" s="211">
        <v>0</v>
      </c>
      <c r="U266" s="211">
        <v>2054.5</v>
      </c>
      <c r="V266" s="211">
        <v>2054.5</v>
      </c>
      <c r="W266" s="211">
        <v>1221.5999999999999</v>
      </c>
      <c r="X266" s="211">
        <v>2832.5</v>
      </c>
      <c r="Y266" s="211">
        <v>-2832.5</v>
      </c>
      <c r="Z266" s="211">
        <f>X266+Y266</f>
        <v>0</v>
      </c>
      <c r="AA266" s="211">
        <v>0</v>
      </c>
      <c r="AB266" s="211">
        <f>Z266+AA266</f>
        <v>0</v>
      </c>
    </row>
    <row r="267" spans="1:28" ht="16.5" hidden="1" customHeight="1" x14ac:dyDescent="0.2">
      <c r="A267" s="213" t="s">
        <v>1034</v>
      </c>
      <c r="B267" s="206" t="s">
        <v>130</v>
      </c>
      <c r="C267" s="206" t="s">
        <v>202</v>
      </c>
      <c r="D267" s="206" t="s">
        <v>192</v>
      </c>
      <c r="E267" s="205" t="s">
        <v>1088</v>
      </c>
      <c r="F267" s="206" t="s">
        <v>79</v>
      </c>
      <c r="G267" s="211"/>
      <c r="H267" s="211" t="e">
        <v>#REF!</v>
      </c>
      <c r="I267" s="211" t="e">
        <v>#REF!</v>
      </c>
      <c r="J267" s="211" t="e">
        <v>#REF!</v>
      </c>
      <c r="K267" s="211" t="e">
        <v>#REF!</v>
      </c>
      <c r="L267" s="211" t="e">
        <v>#REF!</v>
      </c>
      <c r="M267" s="211" t="e">
        <v>#REF!</v>
      </c>
      <c r="N267" s="211" t="e">
        <v>#REF!</v>
      </c>
      <c r="O267" s="211" t="e">
        <v>#REF!</v>
      </c>
      <c r="P267" s="211" t="e">
        <v>#REF!</v>
      </c>
      <c r="Q267" s="211" t="e">
        <v>#REF!</v>
      </c>
      <c r="R267" s="211">
        <v>0</v>
      </c>
      <c r="S267" s="211">
        <v>28.1</v>
      </c>
      <c r="T267" s="211">
        <v>0</v>
      </c>
      <c r="U267" s="211">
        <v>20.75</v>
      </c>
      <c r="V267" s="211">
        <v>20.75</v>
      </c>
      <c r="W267" s="211">
        <v>12.35</v>
      </c>
      <c r="X267" s="211">
        <v>28.62</v>
      </c>
      <c r="Y267" s="211">
        <v>-28.62</v>
      </c>
      <c r="Z267" s="211">
        <f>X267+Y267</f>
        <v>0</v>
      </c>
      <c r="AA267" s="211">
        <v>0</v>
      </c>
      <c r="AB267" s="211">
        <f>Z267+AA267</f>
        <v>0</v>
      </c>
    </row>
    <row r="268" spans="1:28" ht="43.5" hidden="1" customHeight="1" x14ac:dyDescent="0.2">
      <c r="A268" s="213" t="s">
        <v>1122</v>
      </c>
      <c r="B268" s="206" t="s">
        <v>130</v>
      </c>
      <c r="C268" s="206" t="s">
        <v>202</v>
      </c>
      <c r="D268" s="206" t="s">
        <v>192</v>
      </c>
      <c r="E268" s="205" t="s">
        <v>1121</v>
      </c>
      <c r="F268" s="206"/>
      <c r="G268" s="211"/>
      <c r="H268" s="211"/>
      <c r="I268" s="211"/>
      <c r="J268" s="211"/>
      <c r="K268" s="211"/>
      <c r="L268" s="211"/>
      <c r="M268" s="211"/>
      <c r="N268" s="211"/>
      <c r="O268" s="211"/>
      <c r="P268" s="211"/>
      <c r="Q268" s="211"/>
      <c r="R268" s="211">
        <f>R269+R270</f>
        <v>0</v>
      </c>
      <c r="S268" s="211">
        <f t="shared" ref="S268:T268" si="462">S269+S270</f>
        <v>2181.1200000000003</v>
      </c>
      <c r="T268" s="211">
        <f t="shared" si="462"/>
        <v>2181.1200000000003</v>
      </c>
      <c r="U268" s="211">
        <f t="shared" ref="U268:V268" si="463">U269+U270</f>
        <v>-1570.92</v>
      </c>
      <c r="V268" s="211">
        <f t="shared" si="463"/>
        <v>629.59999999999991</v>
      </c>
      <c r="W268" s="211">
        <f t="shared" ref="W268:X268" si="464">W269+W270</f>
        <v>110.39999999999999</v>
      </c>
      <c r="X268" s="211">
        <f t="shared" si="464"/>
        <v>0</v>
      </c>
      <c r="Y268" s="211">
        <f t="shared" ref="Y268:Z268" si="465">Y269+Y270</f>
        <v>0</v>
      </c>
      <c r="Z268" s="211">
        <f t="shared" si="465"/>
        <v>0</v>
      </c>
      <c r="AA268" s="211">
        <f t="shared" ref="AA268:AB268" si="466">AA269+AA270</f>
        <v>0</v>
      </c>
      <c r="AB268" s="211">
        <f t="shared" si="466"/>
        <v>0</v>
      </c>
    </row>
    <row r="269" spans="1:28" ht="18.75" hidden="1" customHeight="1" x14ac:dyDescent="0.2">
      <c r="A269" s="213" t="s">
        <v>78</v>
      </c>
      <c r="B269" s="206" t="s">
        <v>130</v>
      </c>
      <c r="C269" s="206" t="s">
        <v>202</v>
      </c>
      <c r="D269" s="206" t="s">
        <v>192</v>
      </c>
      <c r="E269" s="205" t="s">
        <v>1121</v>
      </c>
      <c r="F269" s="206" t="s">
        <v>79</v>
      </c>
      <c r="G269" s="211"/>
      <c r="H269" s="211"/>
      <c r="I269" s="211"/>
      <c r="J269" s="211"/>
      <c r="K269" s="211"/>
      <c r="L269" s="211"/>
      <c r="M269" s="211"/>
      <c r="N269" s="211"/>
      <c r="O269" s="211"/>
      <c r="P269" s="211"/>
      <c r="Q269" s="211"/>
      <c r="R269" s="211"/>
      <c r="S269" s="211">
        <v>2159.3000000000002</v>
      </c>
      <c r="T269" s="211">
        <f>R269+S269</f>
        <v>2159.3000000000002</v>
      </c>
      <c r="U269" s="211">
        <v>-1555.2</v>
      </c>
      <c r="V269" s="211">
        <v>623.29999999999995</v>
      </c>
      <c r="W269" s="211">
        <v>109.3</v>
      </c>
      <c r="X269" s="211">
        <v>0</v>
      </c>
      <c r="Y269" s="211">
        <v>0</v>
      </c>
      <c r="Z269" s="211">
        <f>X269+Y269</f>
        <v>0</v>
      </c>
      <c r="AA269" s="211">
        <v>0</v>
      </c>
      <c r="AB269" s="211">
        <f>Z269+AA269</f>
        <v>0</v>
      </c>
    </row>
    <row r="270" spans="1:28" ht="18.75" hidden="1" customHeight="1" x14ac:dyDescent="0.2">
      <c r="A270" s="213" t="s">
        <v>1073</v>
      </c>
      <c r="B270" s="206" t="s">
        <v>130</v>
      </c>
      <c r="C270" s="206" t="s">
        <v>202</v>
      </c>
      <c r="D270" s="206" t="s">
        <v>192</v>
      </c>
      <c r="E270" s="205" t="s">
        <v>1121</v>
      </c>
      <c r="F270" s="206" t="s">
        <v>79</v>
      </c>
      <c r="G270" s="211"/>
      <c r="H270" s="211"/>
      <c r="I270" s="211"/>
      <c r="J270" s="211"/>
      <c r="K270" s="211"/>
      <c r="L270" s="211"/>
      <c r="M270" s="211"/>
      <c r="N270" s="211"/>
      <c r="O270" s="211"/>
      <c r="P270" s="211"/>
      <c r="Q270" s="211"/>
      <c r="R270" s="211"/>
      <c r="S270" s="211">
        <v>21.82</v>
      </c>
      <c r="T270" s="211">
        <f>R270+S270</f>
        <v>21.82</v>
      </c>
      <c r="U270" s="211">
        <v>-15.72</v>
      </c>
      <c r="V270" s="211">
        <v>6.3</v>
      </c>
      <c r="W270" s="211">
        <v>1.1000000000000001</v>
      </c>
      <c r="X270" s="211">
        <v>0</v>
      </c>
      <c r="Y270" s="211">
        <v>0</v>
      </c>
      <c r="Z270" s="211">
        <f>X270+Y270</f>
        <v>0</v>
      </c>
      <c r="AA270" s="211">
        <v>0</v>
      </c>
      <c r="AB270" s="211">
        <f>Z270+AA270</f>
        <v>0</v>
      </c>
    </row>
    <row r="271" spans="1:28" ht="47.25" hidden="1" customHeight="1" x14ac:dyDescent="0.2">
      <c r="A271" s="213" t="s">
        <v>1094</v>
      </c>
      <c r="B271" s="206" t="s">
        <v>130</v>
      </c>
      <c r="C271" s="206" t="s">
        <v>202</v>
      </c>
      <c r="D271" s="206" t="s">
        <v>192</v>
      </c>
      <c r="E271" s="205" t="s">
        <v>1113</v>
      </c>
      <c r="F271" s="206"/>
      <c r="G271" s="211"/>
      <c r="H271" s="211"/>
      <c r="I271" s="211"/>
      <c r="J271" s="211"/>
      <c r="K271" s="211"/>
      <c r="L271" s="211"/>
      <c r="M271" s="211"/>
      <c r="N271" s="211"/>
      <c r="O271" s="211"/>
      <c r="P271" s="211"/>
      <c r="Q271" s="211"/>
      <c r="R271" s="211"/>
      <c r="S271" s="211"/>
      <c r="T271" s="211">
        <f t="shared" ref="T271:AB271" si="467">T272</f>
        <v>0</v>
      </c>
      <c r="U271" s="211">
        <f t="shared" si="467"/>
        <v>20899</v>
      </c>
      <c r="V271" s="211">
        <f t="shared" si="467"/>
        <v>0</v>
      </c>
      <c r="W271" s="211">
        <f t="shared" si="467"/>
        <v>8674.4</v>
      </c>
      <c r="X271" s="211">
        <f t="shared" si="467"/>
        <v>0</v>
      </c>
      <c r="Y271" s="211">
        <f t="shared" si="467"/>
        <v>0</v>
      </c>
      <c r="Z271" s="211">
        <f t="shared" si="467"/>
        <v>0</v>
      </c>
      <c r="AA271" s="211">
        <f t="shared" si="467"/>
        <v>0</v>
      </c>
      <c r="AB271" s="211">
        <f t="shared" si="467"/>
        <v>0</v>
      </c>
    </row>
    <row r="272" spans="1:28" ht="18.75" hidden="1" customHeight="1" x14ac:dyDescent="0.2">
      <c r="A272" s="213" t="s">
        <v>78</v>
      </c>
      <c r="B272" s="206" t="s">
        <v>130</v>
      </c>
      <c r="C272" s="206" t="s">
        <v>202</v>
      </c>
      <c r="D272" s="206" t="s">
        <v>192</v>
      </c>
      <c r="E272" s="205" t="s">
        <v>1113</v>
      </c>
      <c r="F272" s="206" t="s">
        <v>79</v>
      </c>
      <c r="G272" s="211"/>
      <c r="H272" s="211"/>
      <c r="I272" s="211"/>
      <c r="J272" s="211"/>
      <c r="K272" s="211"/>
      <c r="L272" s="211"/>
      <c r="M272" s="211"/>
      <c r="N272" s="211"/>
      <c r="O272" s="211"/>
      <c r="P272" s="211"/>
      <c r="Q272" s="211"/>
      <c r="R272" s="211"/>
      <c r="S272" s="211"/>
      <c r="T272" s="211">
        <v>0</v>
      </c>
      <c r="U272" s="211">
        <v>20899</v>
      </c>
      <c r="V272" s="211">
        <v>0</v>
      </c>
      <c r="W272" s="211">
        <v>8674.4</v>
      </c>
      <c r="X272" s="211">
        <v>0</v>
      </c>
      <c r="Y272" s="211">
        <v>0</v>
      </c>
      <c r="Z272" s="211">
        <f>X272+Y272</f>
        <v>0</v>
      </c>
      <c r="AA272" s="211">
        <v>0</v>
      </c>
      <c r="AB272" s="211">
        <f>Z272+AA272</f>
        <v>0</v>
      </c>
    </row>
    <row r="273" spans="1:28" s="323" customFormat="1" ht="21.75" customHeight="1" x14ac:dyDescent="0.2">
      <c r="A273" s="340" t="s">
        <v>829</v>
      </c>
      <c r="B273" s="204" t="s">
        <v>130</v>
      </c>
      <c r="C273" s="204" t="s">
        <v>202</v>
      </c>
      <c r="D273" s="204" t="s">
        <v>194</v>
      </c>
      <c r="E273" s="207"/>
      <c r="F273" s="204"/>
      <c r="G273" s="229"/>
      <c r="H273" s="229"/>
      <c r="I273" s="229"/>
      <c r="J273" s="229"/>
      <c r="K273" s="229"/>
      <c r="L273" s="229" t="e">
        <f>L274+L299+#REF!</f>
        <v>#REF!</v>
      </c>
      <c r="M273" s="229" t="e">
        <f>M274+M299+#REF!</f>
        <v>#REF!</v>
      </c>
      <c r="N273" s="229" t="e">
        <f>N274+N299+#REF!</f>
        <v>#REF!</v>
      </c>
      <c r="O273" s="229" t="e">
        <f>O274+O299+#REF!</f>
        <v>#REF!</v>
      </c>
      <c r="P273" s="229" t="e">
        <f>P274+P299+#REF!</f>
        <v>#REF!</v>
      </c>
      <c r="Q273" s="229" t="e">
        <f>Q274+Q299+#REF!</f>
        <v>#REF!</v>
      </c>
      <c r="R273" s="229" t="e">
        <f>R274+R299+#REF!</f>
        <v>#REF!</v>
      </c>
      <c r="S273" s="229" t="e">
        <f>S274+S299+#REF!</f>
        <v>#REF!</v>
      </c>
      <c r="T273" s="229" t="e">
        <f>T274+T299+#REF!</f>
        <v>#REF!</v>
      </c>
      <c r="U273" s="229" t="e">
        <f>U274+U299+#REF!</f>
        <v>#REF!</v>
      </c>
      <c r="V273" s="229" t="e">
        <f>V274+V299+#REF!</f>
        <v>#REF!</v>
      </c>
      <c r="W273" s="229" t="e">
        <f>W274+W299+#REF!</f>
        <v>#REF!</v>
      </c>
      <c r="X273" s="229">
        <f>X274</f>
        <v>24231</v>
      </c>
      <c r="Y273" s="229">
        <f t="shared" ref="Y273:AA273" si="468">Y274</f>
        <v>-12033.21</v>
      </c>
      <c r="Z273" s="229">
        <f>Z274</f>
        <v>12197.79</v>
      </c>
      <c r="AA273" s="229">
        <f t="shared" si="468"/>
        <v>1017.8869999999999</v>
      </c>
      <c r="AB273" s="229">
        <f>AB274</f>
        <v>13215.677000000001</v>
      </c>
    </row>
    <row r="274" spans="1:28" ht="29.25" customHeight="1" x14ac:dyDescent="0.2">
      <c r="A274" s="213" t="s">
        <v>880</v>
      </c>
      <c r="B274" s="206" t="s">
        <v>130</v>
      </c>
      <c r="C274" s="206" t="s">
        <v>202</v>
      </c>
      <c r="D274" s="206" t="s">
        <v>194</v>
      </c>
      <c r="E274" s="205" t="s">
        <v>897</v>
      </c>
      <c r="F274" s="206"/>
      <c r="G274" s="211"/>
      <c r="H274" s="211">
        <f t="shared" ref="H274:Q274" si="469">H276+H289</f>
        <v>0</v>
      </c>
      <c r="I274" s="211">
        <f t="shared" si="469"/>
        <v>20483</v>
      </c>
      <c r="J274" s="211">
        <f t="shared" si="469"/>
        <v>20483</v>
      </c>
      <c r="K274" s="211">
        <f t="shared" si="469"/>
        <v>1418.7700000000002</v>
      </c>
      <c r="L274" s="211">
        <f t="shared" si="469"/>
        <v>21560</v>
      </c>
      <c r="M274" s="211">
        <f t="shared" si="469"/>
        <v>21560</v>
      </c>
      <c r="N274" s="211">
        <f t="shared" si="469"/>
        <v>-1455</v>
      </c>
      <c r="O274" s="211">
        <f t="shared" si="469"/>
        <v>20105</v>
      </c>
      <c r="P274" s="211">
        <f t="shared" si="469"/>
        <v>20105</v>
      </c>
      <c r="Q274" s="211">
        <f t="shared" si="469"/>
        <v>0</v>
      </c>
      <c r="R274" s="211">
        <f t="shared" ref="R274:Z274" si="470">R276+R289+R275</f>
        <v>20105</v>
      </c>
      <c r="S274" s="211">
        <f t="shared" si="470"/>
        <v>9257</v>
      </c>
      <c r="T274" s="211">
        <f t="shared" si="470"/>
        <v>26693</v>
      </c>
      <c r="U274" s="211">
        <f t="shared" si="470"/>
        <v>3418.2</v>
      </c>
      <c r="V274" s="211">
        <f t="shared" si="470"/>
        <v>22853</v>
      </c>
      <c r="W274" s="211">
        <f t="shared" si="470"/>
        <v>8306</v>
      </c>
      <c r="X274" s="211">
        <f t="shared" si="470"/>
        <v>24231</v>
      </c>
      <c r="Y274" s="211">
        <f t="shared" si="470"/>
        <v>-12033.21</v>
      </c>
      <c r="Z274" s="211">
        <f t="shared" si="470"/>
        <v>12197.79</v>
      </c>
      <c r="AA274" s="211">
        <f t="shared" ref="AA274:AB274" si="471">AA276+AA289+AA275</f>
        <v>1017.8869999999999</v>
      </c>
      <c r="AB274" s="211">
        <f t="shared" si="471"/>
        <v>13215.677000000001</v>
      </c>
    </row>
    <row r="275" spans="1:28" ht="21" hidden="1" customHeight="1" x14ac:dyDescent="0.2">
      <c r="A275" s="213" t="s">
        <v>1082</v>
      </c>
      <c r="B275" s="206" t="s">
        <v>130</v>
      </c>
      <c r="C275" s="206" t="s">
        <v>202</v>
      </c>
      <c r="D275" s="206" t="s">
        <v>194</v>
      </c>
      <c r="E275" s="262" t="s">
        <v>897</v>
      </c>
      <c r="F275" s="206" t="s">
        <v>1083</v>
      </c>
      <c r="G275" s="211"/>
      <c r="H275" s="211"/>
      <c r="I275" s="211"/>
      <c r="J275" s="211"/>
      <c r="K275" s="211"/>
      <c r="L275" s="211"/>
      <c r="M275" s="211"/>
      <c r="N275" s="211"/>
      <c r="O275" s="211"/>
      <c r="P275" s="211"/>
      <c r="Q275" s="211"/>
      <c r="R275" s="211">
        <v>0</v>
      </c>
      <c r="S275" s="211">
        <v>6876</v>
      </c>
      <c r="T275" s="211">
        <v>0</v>
      </c>
      <c r="U275" s="211">
        <v>8850.4</v>
      </c>
      <c r="V275" s="211">
        <v>0</v>
      </c>
      <c r="W275" s="211">
        <v>0</v>
      </c>
      <c r="X275" s="211">
        <f>V275+W275</f>
        <v>0</v>
      </c>
      <c r="Y275" s="211">
        <v>0</v>
      </c>
      <c r="Z275" s="211">
        <f>X275+Y275</f>
        <v>0</v>
      </c>
      <c r="AA275" s="211">
        <v>0</v>
      </c>
      <c r="AB275" s="211">
        <f>Z275+AA275</f>
        <v>0</v>
      </c>
    </row>
    <row r="276" spans="1:28" ht="24" customHeight="1" x14ac:dyDescent="0.2">
      <c r="A276" s="340" t="s">
        <v>1036</v>
      </c>
      <c r="B276" s="206" t="s">
        <v>130</v>
      </c>
      <c r="C276" s="206" t="s">
        <v>202</v>
      </c>
      <c r="D276" s="206" t="s">
        <v>194</v>
      </c>
      <c r="E276" s="205" t="s">
        <v>762</v>
      </c>
      <c r="F276" s="206"/>
      <c r="G276" s="211"/>
      <c r="H276" s="211">
        <f t="shared" ref="H276:Q276" si="472">H277+H287</f>
        <v>0</v>
      </c>
      <c r="I276" s="211">
        <f t="shared" si="472"/>
        <v>5750</v>
      </c>
      <c r="J276" s="211">
        <f t="shared" si="472"/>
        <v>5750</v>
      </c>
      <c r="K276" s="211">
        <f t="shared" si="472"/>
        <v>80.39</v>
      </c>
      <c r="L276" s="211">
        <f t="shared" si="472"/>
        <v>5750</v>
      </c>
      <c r="M276" s="211">
        <f t="shared" si="472"/>
        <v>5750</v>
      </c>
      <c r="N276" s="211">
        <f t="shared" si="472"/>
        <v>265</v>
      </c>
      <c r="O276" s="211">
        <f t="shared" si="472"/>
        <v>6015</v>
      </c>
      <c r="P276" s="211">
        <f t="shared" si="472"/>
        <v>6015</v>
      </c>
      <c r="Q276" s="211">
        <f t="shared" si="472"/>
        <v>0</v>
      </c>
      <c r="R276" s="211">
        <f t="shared" ref="R276:W276" si="473">R277+R278+R286+R287+R288</f>
        <v>6015</v>
      </c>
      <c r="S276" s="211">
        <f t="shared" si="473"/>
        <v>-719</v>
      </c>
      <c r="T276" s="211">
        <f t="shared" si="473"/>
        <v>7564</v>
      </c>
      <c r="U276" s="211">
        <f t="shared" si="473"/>
        <v>-2491</v>
      </c>
      <c r="V276" s="211">
        <f t="shared" si="473"/>
        <v>6264</v>
      </c>
      <c r="W276" s="211">
        <f t="shared" si="473"/>
        <v>2556</v>
      </c>
      <c r="X276" s="211">
        <f>X277+X278+X286+X287+X288+X279+X280</f>
        <v>6043</v>
      </c>
      <c r="Y276" s="211">
        <f t="shared" ref="Y276" si="474">Y277+Y278+Y286+Y287+Y288+Y279+Y280</f>
        <v>6154.79</v>
      </c>
      <c r="Z276" s="211">
        <f>Z277+Z278+Z286+Z287+Z288+Z279+Z280+Z283</f>
        <v>12197.79</v>
      </c>
      <c r="AA276" s="211">
        <f t="shared" ref="AA276:AB276" si="475">AA277+AA278+AA286+AA287+AA288+AA279+AA280+AA283</f>
        <v>1017.8869999999999</v>
      </c>
      <c r="AB276" s="211">
        <f t="shared" si="475"/>
        <v>13215.677000000001</v>
      </c>
    </row>
    <row r="277" spans="1:28" ht="32.25" customHeight="1" x14ac:dyDescent="0.2">
      <c r="A277" s="213" t="s">
        <v>76</v>
      </c>
      <c r="B277" s="206" t="s">
        <v>130</v>
      </c>
      <c r="C277" s="206" t="s">
        <v>202</v>
      </c>
      <c r="D277" s="206" t="s">
        <v>194</v>
      </c>
      <c r="E277" s="205" t="s">
        <v>762</v>
      </c>
      <c r="F277" s="206" t="s">
        <v>77</v>
      </c>
      <c r="G277" s="211"/>
      <c r="H277" s="211">
        <v>0</v>
      </c>
      <c r="I277" s="211">
        <v>5550</v>
      </c>
      <c r="J277" s="211">
        <f>H277+I277</f>
        <v>5550</v>
      </c>
      <c r="K277" s="211">
        <v>80.39</v>
      </c>
      <c r="L277" s="211">
        <v>5550</v>
      </c>
      <c r="M277" s="211">
        <v>5550</v>
      </c>
      <c r="N277" s="211">
        <v>265</v>
      </c>
      <c r="O277" s="211">
        <f>M277+N277</f>
        <v>5815</v>
      </c>
      <c r="P277" s="211">
        <v>5815</v>
      </c>
      <c r="Q277" s="211">
        <v>0</v>
      </c>
      <c r="R277" s="211">
        <f>P277+Q277</f>
        <v>5815</v>
      </c>
      <c r="S277" s="211">
        <f>-101-2520+302</f>
        <v>-2319</v>
      </c>
      <c r="T277" s="211">
        <v>5714</v>
      </c>
      <c r="U277" s="211">
        <f>99-2760+220</f>
        <v>-2441</v>
      </c>
      <c r="V277" s="211">
        <v>5714</v>
      </c>
      <c r="W277" s="211">
        <v>1906</v>
      </c>
      <c r="X277" s="211">
        <v>4793</v>
      </c>
      <c r="Y277" s="211">
        <f>2364+132</f>
        <v>2496</v>
      </c>
      <c r="Z277" s="211">
        <f>X277+Y277</f>
        <v>7289</v>
      </c>
      <c r="AA277" s="211">
        <f>-2906.03275+606</f>
        <v>-2300.0327499999999</v>
      </c>
      <c r="AB277" s="211">
        <f>Z277+AA277</f>
        <v>4988.9672499999997</v>
      </c>
    </row>
    <row r="278" spans="1:28" ht="45.75" customHeight="1" x14ac:dyDescent="0.2">
      <c r="A278" s="213" t="s">
        <v>1283</v>
      </c>
      <c r="B278" s="206" t="s">
        <v>130</v>
      </c>
      <c r="C278" s="206" t="s">
        <v>202</v>
      </c>
      <c r="D278" s="206" t="s">
        <v>194</v>
      </c>
      <c r="E278" s="205" t="s">
        <v>762</v>
      </c>
      <c r="F278" s="206" t="s">
        <v>1282</v>
      </c>
      <c r="G278" s="211"/>
      <c r="H278" s="211"/>
      <c r="I278" s="211"/>
      <c r="J278" s="211"/>
      <c r="K278" s="211"/>
      <c r="L278" s="211"/>
      <c r="M278" s="211"/>
      <c r="N278" s="211"/>
      <c r="O278" s="211"/>
      <c r="P278" s="211"/>
      <c r="Q278" s="211"/>
      <c r="R278" s="211"/>
      <c r="S278" s="211">
        <f>1300</f>
        <v>1300</v>
      </c>
      <c r="T278" s="211">
        <f t="shared" ref="T278:T286" si="476">R278+S278</f>
        <v>1300</v>
      </c>
      <c r="U278" s="211">
        <v>0</v>
      </c>
      <c r="V278" s="211">
        <v>0</v>
      </c>
      <c r="W278" s="211">
        <v>700</v>
      </c>
      <c r="X278" s="211">
        <v>700</v>
      </c>
      <c r="Y278" s="211">
        <v>-700</v>
      </c>
      <c r="Z278" s="211">
        <f t="shared" ref="Z278:Z288" si="477">X278+Y278</f>
        <v>0</v>
      </c>
      <c r="AA278" s="211">
        <v>2906.0327499999999</v>
      </c>
      <c r="AB278" s="211">
        <f t="shared" ref="AB278:AB279" si="478">Z278+AA278</f>
        <v>2906.0327499999999</v>
      </c>
    </row>
    <row r="279" spans="1:28" ht="27.75" customHeight="1" x14ac:dyDescent="0.2">
      <c r="A279" s="213" t="s">
        <v>76</v>
      </c>
      <c r="B279" s="206" t="s">
        <v>130</v>
      </c>
      <c r="C279" s="206" t="s">
        <v>202</v>
      </c>
      <c r="D279" s="206" t="s">
        <v>194</v>
      </c>
      <c r="E279" s="205" t="s">
        <v>1153</v>
      </c>
      <c r="F279" s="206" t="s">
        <v>77</v>
      </c>
      <c r="G279" s="211"/>
      <c r="H279" s="211"/>
      <c r="I279" s="211"/>
      <c r="J279" s="211"/>
      <c r="K279" s="211"/>
      <c r="L279" s="211"/>
      <c r="M279" s="211"/>
      <c r="N279" s="211"/>
      <c r="O279" s="211"/>
      <c r="P279" s="211"/>
      <c r="Q279" s="211"/>
      <c r="R279" s="211"/>
      <c r="S279" s="211">
        <f>1300</f>
        <v>1300</v>
      </c>
      <c r="T279" s="211">
        <f t="shared" ref="T279" si="479">R279+S279</f>
        <v>1300</v>
      </c>
      <c r="U279" s="211">
        <v>0</v>
      </c>
      <c r="V279" s="211">
        <v>0</v>
      </c>
      <c r="W279" s="211">
        <v>700</v>
      </c>
      <c r="X279" s="211">
        <v>0</v>
      </c>
      <c r="Y279" s="211">
        <v>4000</v>
      </c>
      <c r="Z279" s="211">
        <f t="shared" ref="Z279" si="480">X279+Y279</f>
        <v>4000</v>
      </c>
      <c r="AA279" s="211">
        <v>0</v>
      </c>
      <c r="AB279" s="211">
        <f t="shared" si="478"/>
        <v>4000</v>
      </c>
    </row>
    <row r="280" spans="1:28" ht="27.75" customHeight="1" x14ac:dyDescent="0.2">
      <c r="A280" s="213" t="s">
        <v>1140</v>
      </c>
      <c r="B280" s="206" t="s">
        <v>130</v>
      </c>
      <c r="C280" s="206" t="s">
        <v>202</v>
      </c>
      <c r="D280" s="206" t="s">
        <v>194</v>
      </c>
      <c r="E280" s="205" t="s">
        <v>1142</v>
      </c>
      <c r="F280" s="206"/>
      <c r="G280" s="211"/>
      <c r="H280" s="211">
        <v>100</v>
      </c>
      <c r="I280" s="211">
        <v>0</v>
      </c>
      <c r="J280" s="211">
        <f>H280+I280</f>
        <v>100</v>
      </c>
      <c r="K280" s="211">
        <v>0</v>
      </c>
      <c r="L280" s="211">
        <v>100</v>
      </c>
      <c r="M280" s="211">
        <v>100</v>
      </c>
      <c r="N280" s="211">
        <v>0</v>
      </c>
      <c r="O280" s="211">
        <f t="shared" ref="O280" si="481">M280+N280</f>
        <v>100</v>
      </c>
      <c r="P280" s="211">
        <v>100</v>
      </c>
      <c r="Q280" s="211">
        <v>0</v>
      </c>
      <c r="R280" s="211">
        <f>R281+R282</f>
        <v>0</v>
      </c>
      <c r="S280" s="211">
        <f t="shared" ref="S280" si="482">S281+S282</f>
        <v>647.5</v>
      </c>
      <c r="T280" s="211">
        <f>T281+T282</f>
        <v>647.5</v>
      </c>
      <c r="U280" s="211">
        <f t="shared" ref="U280" si="483">U281+U282</f>
        <v>-446.39</v>
      </c>
      <c r="V280" s="211">
        <f>V281+V282</f>
        <v>647.5</v>
      </c>
      <c r="W280" s="211">
        <f t="shared" ref="W280" si="484">W281+W282</f>
        <v>-28.209999999999997</v>
      </c>
      <c r="X280" s="211">
        <f>X281+X282</f>
        <v>0</v>
      </c>
      <c r="Y280" s="211">
        <f t="shared" ref="Y280:AA280" si="485">Y281+Y282</f>
        <v>58.790000000000006</v>
      </c>
      <c r="Z280" s="211">
        <f>Z281+Z282</f>
        <v>58.790000000000006</v>
      </c>
      <c r="AA280" s="211">
        <f t="shared" si="485"/>
        <v>0</v>
      </c>
      <c r="AB280" s="211">
        <f>AB281+AB282</f>
        <v>58.790000000000006</v>
      </c>
    </row>
    <row r="281" spans="1:28" ht="18.75" customHeight="1" x14ac:dyDescent="0.2">
      <c r="A281" s="213" t="s">
        <v>78</v>
      </c>
      <c r="B281" s="206" t="s">
        <v>130</v>
      </c>
      <c r="C281" s="206" t="s">
        <v>202</v>
      </c>
      <c r="D281" s="206" t="s">
        <v>194</v>
      </c>
      <c r="E281" s="205" t="s">
        <v>1142</v>
      </c>
      <c r="F281" s="206" t="s">
        <v>77</v>
      </c>
      <c r="G281" s="211"/>
      <c r="H281" s="211"/>
      <c r="I281" s="211"/>
      <c r="J281" s="211"/>
      <c r="K281" s="211"/>
      <c r="L281" s="211"/>
      <c r="M281" s="211"/>
      <c r="N281" s="211"/>
      <c r="O281" s="211"/>
      <c r="P281" s="211"/>
      <c r="Q281" s="211"/>
      <c r="R281" s="211">
        <v>0</v>
      </c>
      <c r="S281" s="211">
        <v>641</v>
      </c>
      <c r="T281" s="211">
        <f t="shared" ref="T281:T282" si="486">R281+S281</f>
        <v>641</v>
      </c>
      <c r="U281" s="211">
        <v>-441.9</v>
      </c>
      <c r="V281" s="211">
        <v>641</v>
      </c>
      <c r="W281" s="211">
        <v>-27.9</v>
      </c>
      <c r="X281" s="211">
        <v>0</v>
      </c>
      <c r="Y281" s="211">
        <v>58.2</v>
      </c>
      <c r="Z281" s="211">
        <f t="shared" ref="Z281:Z282" si="487">X281+Y281</f>
        <v>58.2</v>
      </c>
      <c r="AA281" s="211">
        <v>0</v>
      </c>
      <c r="AB281" s="211">
        <f t="shared" ref="AB281:AB288" si="488">Z281+AA281</f>
        <v>58.2</v>
      </c>
    </row>
    <row r="282" spans="1:28" ht="18.75" customHeight="1" x14ac:dyDescent="0.2">
      <c r="A282" s="213" t="s">
        <v>1032</v>
      </c>
      <c r="B282" s="206" t="s">
        <v>130</v>
      </c>
      <c r="C282" s="206" t="s">
        <v>202</v>
      </c>
      <c r="D282" s="206" t="s">
        <v>194</v>
      </c>
      <c r="E282" s="205" t="s">
        <v>1142</v>
      </c>
      <c r="F282" s="206" t="s">
        <v>77</v>
      </c>
      <c r="G282" s="211"/>
      <c r="H282" s="211">
        <v>100</v>
      </c>
      <c r="I282" s="211">
        <v>0</v>
      </c>
      <c r="J282" s="211">
        <f>H282+I282</f>
        <v>100</v>
      </c>
      <c r="K282" s="211">
        <v>0</v>
      </c>
      <c r="L282" s="211">
        <v>100</v>
      </c>
      <c r="M282" s="211">
        <v>100</v>
      </c>
      <c r="N282" s="211">
        <v>0</v>
      </c>
      <c r="O282" s="211">
        <f t="shared" ref="O282" si="489">M282+N282</f>
        <v>100</v>
      </c>
      <c r="P282" s="211">
        <v>100</v>
      </c>
      <c r="Q282" s="211">
        <v>0</v>
      </c>
      <c r="R282" s="211">
        <v>0</v>
      </c>
      <c r="S282" s="211">
        <v>6.5</v>
      </c>
      <c r="T282" s="211">
        <f t="shared" si="486"/>
        <v>6.5</v>
      </c>
      <c r="U282" s="211">
        <v>-4.49</v>
      </c>
      <c r="V282" s="211">
        <v>6.5</v>
      </c>
      <c r="W282" s="211">
        <v>-0.31</v>
      </c>
      <c r="X282" s="211">
        <v>0</v>
      </c>
      <c r="Y282" s="211">
        <v>0.59</v>
      </c>
      <c r="Z282" s="211">
        <f t="shared" si="487"/>
        <v>0.59</v>
      </c>
      <c r="AA282" s="211">
        <v>0</v>
      </c>
      <c r="AB282" s="211">
        <f t="shared" si="488"/>
        <v>0.59</v>
      </c>
    </row>
    <row r="283" spans="1:28" ht="36" customHeight="1" x14ac:dyDescent="0.2">
      <c r="A283" s="213" t="s">
        <v>1251</v>
      </c>
      <c r="B283" s="206" t="s">
        <v>130</v>
      </c>
      <c r="C283" s="206" t="s">
        <v>202</v>
      </c>
      <c r="D283" s="206" t="s">
        <v>194</v>
      </c>
      <c r="E283" s="205" t="s">
        <v>1262</v>
      </c>
      <c r="F283" s="206"/>
      <c r="G283" s="211"/>
      <c r="H283" s="211"/>
      <c r="I283" s="211"/>
      <c r="J283" s="211"/>
      <c r="K283" s="211"/>
      <c r="L283" s="211"/>
      <c r="M283" s="211"/>
      <c r="N283" s="211"/>
      <c r="O283" s="211"/>
      <c r="P283" s="211"/>
      <c r="Q283" s="211"/>
      <c r="R283" s="211">
        <f>R284+R285</f>
        <v>0</v>
      </c>
      <c r="S283" s="211">
        <f t="shared" ref="S283" si="490">S284+S285</f>
        <v>794.35</v>
      </c>
      <c r="T283" s="211">
        <f>T284+T285</f>
        <v>794.35</v>
      </c>
      <c r="U283" s="211">
        <f t="shared" ref="U283" si="491">U284+U285</f>
        <v>-147.97999999999999</v>
      </c>
      <c r="V283" s="211">
        <f>V284+V285</f>
        <v>583</v>
      </c>
      <c r="W283" s="211">
        <f t="shared" ref="W283:Y283" si="492">W284+W285</f>
        <v>0</v>
      </c>
      <c r="X283" s="211">
        <f t="shared" si="492"/>
        <v>0</v>
      </c>
      <c r="Y283" s="211">
        <f t="shared" si="492"/>
        <v>531.82000000000016</v>
      </c>
      <c r="Z283" s="211">
        <f>Z284+Z285</f>
        <v>0</v>
      </c>
      <c r="AA283" s="211">
        <f t="shared" ref="AA283" si="493">AA284+AA285</f>
        <v>211.887</v>
      </c>
      <c r="AB283" s="211">
        <f>AB284+AB285</f>
        <v>211.887</v>
      </c>
    </row>
    <row r="284" spans="1:28" ht="27" customHeight="1" x14ac:dyDescent="0.2">
      <c r="A284" s="213" t="s">
        <v>76</v>
      </c>
      <c r="B284" s="206" t="s">
        <v>130</v>
      </c>
      <c r="C284" s="206" t="s">
        <v>202</v>
      </c>
      <c r="D284" s="206" t="s">
        <v>194</v>
      </c>
      <c r="E284" s="205" t="s">
        <v>1262</v>
      </c>
      <c r="F284" s="206" t="s">
        <v>77</v>
      </c>
      <c r="G284" s="211"/>
      <c r="H284" s="211"/>
      <c r="I284" s="211"/>
      <c r="J284" s="211"/>
      <c r="K284" s="211"/>
      <c r="L284" s="211"/>
      <c r="M284" s="211"/>
      <c r="N284" s="211"/>
      <c r="O284" s="211"/>
      <c r="P284" s="211"/>
      <c r="Q284" s="211"/>
      <c r="R284" s="211"/>
      <c r="S284" s="211">
        <v>786.4</v>
      </c>
      <c r="T284" s="211">
        <f>R284+S284</f>
        <v>786.4</v>
      </c>
      <c r="U284" s="211">
        <v>-146.5</v>
      </c>
      <c r="V284" s="211">
        <v>577.1</v>
      </c>
      <c r="W284" s="211">
        <v>0</v>
      </c>
      <c r="X284" s="211">
        <v>0</v>
      </c>
      <c r="Y284" s="211">
        <v>526.50000000000011</v>
      </c>
      <c r="Z284" s="211">
        <v>0</v>
      </c>
      <c r="AA284" s="211">
        <v>209.76900000000001</v>
      </c>
      <c r="AB284" s="211">
        <f>Z284+AA284</f>
        <v>209.76900000000001</v>
      </c>
    </row>
    <row r="285" spans="1:28" ht="30" customHeight="1" x14ac:dyDescent="0.2">
      <c r="A285" s="213" t="s">
        <v>76</v>
      </c>
      <c r="B285" s="206" t="s">
        <v>130</v>
      </c>
      <c r="C285" s="206" t="s">
        <v>202</v>
      </c>
      <c r="D285" s="206" t="s">
        <v>194</v>
      </c>
      <c r="E285" s="205" t="s">
        <v>1262</v>
      </c>
      <c r="F285" s="206" t="s">
        <v>77</v>
      </c>
      <c r="G285" s="211"/>
      <c r="H285" s="211"/>
      <c r="I285" s="211"/>
      <c r="J285" s="211"/>
      <c r="K285" s="211"/>
      <c r="L285" s="211"/>
      <c r="M285" s="211"/>
      <c r="N285" s="211"/>
      <c r="O285" s="211"/>
      <c r="P285" s="211"/>
      <c r="Q285" s="211"/>
      <c r="R285" s="211"/>
      <c r="S285" s="211">
        <v>7.95</v>
      </c>
      <c r="T285" s="211">
        <f>R285+S285</f>
        <v>7.95</v>
      </c>
      <c r="U285" s="211">
        <v>-1.48</v>
      </c>
      <c r="V285" s="211">
        <v>5.9</v>
      </c>
      <c r="W285" s="211">
        <v>0</v>
      </c>
      <c r="X285" s="211">
        <v>0</v>
      </c>
      <c r="Y285" s="211">
        <v>5.32</v>
      </c>
      <c r="Z285" s="211">
        <v>0</v>
      </c>
      <c r="AA285" s="211">
        <v>2.1179999999999999</v>
      </c>
      <c r="AB285" s="211">
        <f>Z285+AA285</f>
        <v>2.1179999999999999</v>
      </c>
    </row>
    <row r="286" spans="1:28" ht="27.75" customHeight="1" x14ac:dyDescent="0.2">
      <c r="A286" s="213" t="s">
        <v>76</v>
      </c>
      <c r="B286" s="206" t="s">
        <v>130</v>
      </c>
      <c r="C286" s="206" t="s">
        <v>202</v>
      </c>
      <c r="D286" s="206" t="s">
        <v>194</v>
      </c>
      <c r="E286" s="205" t="s">
        <v>1035</v>
      </c>
      <c r="F286" s="206" t="s">
        <v>77</v>
      </c>
      <c r="G286" s="211"/>
      <c r="H286" s="211"/>
      <c r="I286" s="211"/>
      <c r="J286" s="211"/>
      <c r="K286" s="211"/>
      <c r="L286" s="211"/>
      <c r="M286" s="211"/>
      <c r="N286" s="211"/>
      <c r="O286" s="211"/>
      <c r="P286" s="211"/>
      <c r="Q286" s="211"/>
      <c r="R286" s="211"/>
      <c r="S286" s="211">
        <v>300</v>
      </c>
      <c r="T286" s="211">
        <f t="shared" si="476"/>
        <v>300</v>
      </c>
      <c r="U286" s="211">
        <v>0</v>
      </c>
      <c r="V286" s="211">
        <v>300</v>
      </c>
      <c r="W286" s="211">
        <v>0</v>
      </c>
      <c r="X286" s="211">
        <v>300</v>
      </c>
      <c r="Y286" s="211">
        <v>0</v>
      </c>
      <c r="Z286" s="211">
        <f t="shared" si="477"/>
        <v>300</v>
      </c>
      <c r="AA286" s="211">
        <v>200</v>
      </c>
      <c r="AB286" s="211">
        <f t="shared" si="488"/>
        <v>500</v>
      </c>
    </row>
    <row r="287" spans="1:28" ht="17.25" customHeight="1" x14ac:dyDescent="0.2">
      <c r="A287" s="213" t="s">
        <v>534</v>
      </c>
      <c r="B287" s="206" t="s">
        <v>130</v>
      </c>
      <c r="C287" s="206" t="s">
        <v>202</v>
      </c>
      <c r="D287" s="206" t="s">
        <v>194</v>
      </c>
      <c r="E287" s="205" t="s">
        <v>762</v>
      </c>
      <c r="F287" s="206" t="s">
        <v>79</v>
      </c>
      <c r="G287" s="211"/>
      <c r="H287" s="211">
        <v>0</v>
      </c>
      <c r="I287" s="211">
        <v>200</v>
      </c>
      <c r="J287" s="211">
        <f>H287+I287</f>
        <v>200</v>
      </c>
      <c r="K287" s="211">
        <v>0</v>
      </c>
      <c r="L287" s="211">
        <v>200</v>
      </c>
      <c r="M287" s="211">
        <v>200</v>
      </c>
      <c r="N287" s="211">
        <v>0</v>
      </c>
      <c r="O287" s="211">
        <f>M287+N287</f>
        <v>200</v>
      </c>
      <c r="P287" s="211">
        <v>200</v>
      </c>
      <c r="Q287" s="211">
        <v>0</v>
      </c>
      <c r="R287" s="211">
        <f>P287+Q287</f>
        <v>200</v>
      </c>
      <c r="S287" s="211">
        <v>-50</v>
      </c>
      <c r="T287" s="211">
        <v>200</v>
      </c>
      <c r="U287" s="211">
        <v>-50</v>
      </c>
      <c r="V287" s="211">
        <v>200</v>
      </c>
      <c r="W287" s="211">
        <v>-50</v>
      </c>
      <c r="X287" s="211">
        <v>200</v>
      </c>
      <c r="Y287" s="211">
        <v>300</v>
      </c>
      <c r="Z287" s="211">
        <f t="shared" si="477"/>
        <v>500</v>
      </c>
      <c r="AA287" s="211">
        <v>0</v>
      </c>
      <c r="AB287" s="211">
        <f t="shared" si="488"/>
        <v>500</v>
      </c>
    </row>
    <row r="288" spans="1:28" ht="21.75" customHeight="1" x14ac:dyDescent="0.2">
      <c r="A288" s="213" t="s">
        <v>703</v>
      </c>
      <c r="B288" s="206" t="s">
        <v>130</v>
      </c>
      <c r="C288" s="206" t="s">
        <v>202</v>
      </c>
      <c r="D288" s="206" t="s">
        <v>194</v>
      </c>
      <c r="E288" s="206" t="s">
        <v>799</v>
      </c>
      <c r="F288" s="206" t="s">
        <v>79</v>
      </c>
      <c r="G288" s="211"/>
      <c r="H288" s="211"/>
      <c r="I288" s="211"/>
      <c r="J288" s="211"/>
      <c r="K288" s="211"/>
      <c r="L288" s="211"/>
      <c r="M288" s="211"/>
      <c r="N288" s="211"/>
      <c r="O288" s="211"/>
      <c r="P288" s="211"/>
      <c r="Q288" s="211"/>
      <c r="R288" s="211">
        <v>0</v>
      </c>
      <c r="S288" s="211">
        <v>50</v>
      </c>
      <c r="T288" s="211">
        <f t="shared" ref="T288" si="494">R288+S288</f>
        <v>50</v>
      </c>
      <c r="U288" s="211">
        <v>0</v>
      </c>
      <c r="V288" s="211">
        <v>50</v>
      </c>
      <c r="W288" s="211">
        <v>0</v>
      </c>
      <c r="X288" s="211">
        <v>50</v>
      </c>
      <c r="Y288" s="211">
        <v>0</v>
      </c>
      <c r="Z288" s="211">
        <f t="shared" si="477"/>
        <v>50</v>
      </c>
      <c r="AA288" s="211">
        <v>0</v>
      </c>
      <c r="AB288" s="211">
        <f t="shared" si="488"/>
        <v>50</v>
      </c>
    </row>
    <row r="289" spans="1:28" ht="22.5" hidden="1" customHeight="1" x14ac:dyDescent="0.2">
      <c r="A289" s="340" t="s">
        <v>1037</v>
      </c>
      <c r="B289" s="204" t="s">
        <v>130</v>
      </c>
      <c r="C289" s="204" t="s">
        <v>202</v>
      </c>
      <c r="D289" s="204" t="s">
        <v>194</v>
      </c>
      <c r="E289" s="207" t="s">
        <v>761</v>
      </c>
      <c r="F289" s="206"/>
      <c r="G289" s="211"/>
      <c r="H289" s="211">
        <f t="shared" ref="H289:Q289" si="495">H290+H298</f>
        <v>0</v>
      </c>
      <c r="I289" s="211">
        <f t="shared" si="495"/>
        <v>14733</v>
      </c>
      <c r="J289" s="211">
        <f t="shared" si="495"/>
        <v>14733</v>
      </c>
      <c r="K289" s="211">
        <f t="shared" si="495"/>
        <v>1338.38</v>
      </c>
      <c r="L289" s="211">
        <f t="shared" si="495"/>
        <v>15810</v>
      </c>
      <c r="M289" s="211">
        <f t="shared" si="495"/>
        <v>15810</v>
      </c>
      <c r="N289" s="211">
        <f t="shared" si="495"/>
        <v>-1720</v>
      </c>
      <c r="O289" s="211">
        <f t="shared" si="495"/>
        <v>14090</v>
      </c>
      <c r="P289" s="211">
        <f t="shared" si="495"/>
        <v>14090</v>
      </c>
      <c r="Q289" s="211">
        <f t="shared" si="495"/>
        <v>0</v>
      </c>
      <c r="R289" s="211">
        <f>R290+R291+R296+R298</f>
        <v>14090</v>
      </c>
      <c r="S289" s="211">
        <f t="shared" ref="S289:T289" si="496">S290+S291+S296+S298</f>
        <v>3100</v>
      </c>
      <c r="T289" s="211">
        <f t="shared" si="496"/>
        <v>19129</v>
      </c>
      <c r="U289" s="211">
        <f t="shared" ref="U289:V289" si="497">U290+U291+U296+U298</f>
        <v>-2941.2</v>
      </c>
      <c r="V289" s="211">
        <f t="shared" si="497"/>
        <v>16589</v>
      </c>
      <c r="W289" s="211">
        <f t="shared" ref="W289" si="498">W290+W291+W296+W298</f>
        <v>5750</v>
      </c>
      <c r="X289" s="211">
        <f>X290+X291+X296+X298+X299+X300+X297+X292+X293</f>
        <v>18188</v>
      </c>
      <c r="Y289" s="211">
        <f t="shared" ref="Y289:Z289" si="499">Y290+Y291+Y296+Y298+Y299+Y300+Y297+Y292+Y293</f>
        <v>-18188</v>
      </c>
      <c r="Z289" s="211">
        <f t="shared" si="499"/>
        <v>0</v>
      </c>
      <c r="AA289" s="211">
        <f t="shared" ref="AA289:AB289" si="500">AA290+AA291+AA296+AA298+AA299+AA300+AA297+AA292+AA293</f>
        <v>0</v>
      </c>
      <c r="AB289" s="211">
        <f t="shared" si="500"/>
        <v>0</v>
      </c>
    </row>
    <row r="290" spans="1:28" ht="33.75" hidden="1" customHeight="1" x14ac:dyDescent="0.2">
      <c r="A290" s="213" t="s">
        <v>76</v>
      </c>
      <c r="B290" s="206" t="s">
        <v>130</v>
      </c>
      <c r="C290" s="206" t="s">
        <v>202</v>
      </c>
      <c r="D290" s="206" t="s">
        <v>194</v>
      </c>
      <c r="E290" s="205" t="s">
        <v>761</v>
      </c>
      <c r="F290" s="206" t="s">
        <v>77</v>
      </c>
      <c r="G290" s="211"/>
      <c r="H290" s="211">
        <v>0</v>
      </c>
      <c r="I290" s="211">
        <v>14013</v>
      </c>
      <c r="J290" s="211">
        <f>H290+I290</f>
        <v>14013</v>
      </c>
      <c r="K290" s="211">
        <v>1338.38</v>
      </c>
      <c r="L290" s="211">
        <f>12090+3000</f>
        <v>15090</v>
      </c>
      <c r="M290" s="211">
        <f>12090+3000</f>
        <v>15090</v>
      </c>
      <c r="N290" s="211">
        <v>-1700</v>
      </c>
      <c r="O290" s="211">
        <f>M290+N290</f>
        <v>13390</v>
      </c>
      <c r="P290" s="211">
        <v>13390</v>
      </c>
      <c r="Q290" s="211">
        <v>0</v>
      </c>
      <c r="R290" s="211">
        <f>P290+Q290</f>
        <v>13390</v>
      </c>
      <c r="S290" s="211">
        <f>879-1348-2952+941</f>
        <v>-2480</v>
      </c>
      <c r="T290" s="211">
        <v>14269</v>
      </c>
      <c r="U290" s="211">
        <f>-481-4655.2+575</f>
        <v>-4561.2</v>
      </c>
      <c r="V290" s="211">
        <v>14269</v>
      </c>
      <c r="W290" s="211">
        <v>3750</v>
      </c>
      <c r="X290" s="211">
        <v>13868</v>
      </c>
      <c r="Y290" s="211">
        <v>-13868</v>
      </c>
      <c r="Z290" s="211">
        <f t="shared" ref="Z290:Z299" si="501">X290+Y290</f>
        <v>0</v>
      </c>
      <c r="AA290" s="211">
        <v>0</v>
      </c>
      <c r="AB290" s="211">
        <f t="shared" ref="AB290:AB292" si="502">Z290+AA290</f>
        <v>0</v>
      </c>
    </row>
    <row r="291" spans="1:28" ht="33.75" hidden="1" customHeight="1" x14ac:dyDescent="0.2">
      <c r="A291" s="213" t="s">
        <v>76</v>
      </c>
      <c r="B291" s="206" t="s">
        <v>130</v>
      </c>
      <c r="C291" s="206" t="s">
        <v>202</v>
      </c>
      <c r="D291" s="206" t="s">
        <v>194</v>
      </c>
      <c r="E291" s="205" t="s">
        <v>1038</v>
      </c>
      <c r="F291" s="206" t="s">
        <v>77</v>
      </c>
      <c r="G291" s="211"/>
      <c r="H291" s="211"/>
      <c r="I291" s="211"/>
      <c r="J291" s="211"/>
      <c r="K291" s="211"/>
      <c r="L291" s="211"/>
      <c r="M291" s="211"/>
      <c r="N291" s="211"/>
      <c r="O291" s="211"/>
      <c r="P291" s="211"/>
      <c r="Q291" s="211"/>
      <c r="R291" s="211">
        <v>0</v>
      </c>
      <c r="S291" s="211">
        <f>4160</f>
        <v>4160</v>
      </c>
      <c r="T291" s="211">
        <f t="shared" ref="S291:T299" si="503">R291+S291</f>
        <v>4160</v>
      </c>
      <c r="U291" s="211">
        <v>0</v>
      </c>
      <c r="V291" s="211">
        <v>0</v>
      </c>
      <c r="W291" s="211">
        <v>2000</v>
      </c>
      <c r="X291" s="211">
        <v>2000</v>
      </c>
      <c r="Y291" s="211">
        <v>-2000</v>
      </c>
      <c r="Z291" s="211">
        <f t="shared" si="501"/>
        <v>0</v>
      </c>
      <c r="AA291" s="211">
        <v>0</v>
      </c>
      <c r="AB291" s="211">
        <f t="shared" si="502"/>
        <v>0</v>
      </c>
    </row>
    <row r="292" spans="1:28" ht="33.75" hidden="1" customHeight="1" x14ac:dyDescent="0.2">
      <c r="A292" s="213" t="s">
        <v>76</v>
      </c>
      <c r="B292" s="206" t="s">
        <v>130</v>
      </c>
      <c r="C292" s="206" t="s">
        <v>202</v>
      </c>
      <c r="D292" s="206" t="s">
        <v>194</v>
      </c>
      <c r="E292" s="205" t="s">
        <v>1154</v>
      </c>
      <c r="F292" s="206" t="s">
        <v>77</v>
      </c>
      <c r="G292" s="211"/>
      <c r="H292" s="211"/>
      <c r="I292" s="211"/>
      <c r="J292" s="211"/>
      <c r="K292" s="211"/>
      <c r="L292" s="211"/>
      <c r="M292" s="211"/>
      <c r="N292" s="211"/>
      <c r="O292" s="211"/>
      <c r="P292" s="211"/>
      <c r="Q292" s="211"/>
      <c r="R292" s="211">
        <v>0</v>
      </c>
      <c r="S292" s="211">
        <f>4160</f>
        <v>4160</v>
      </c>
      <c r="T292" s="211">
        <f t="shared" ref="T292" si="504">R292+S292</f>
        <v>4160</v>
      </c>
      <c r="U292" s="211">
        <v>0</v>
      </c>
      <c r="V292" s="211">
        <v>0</v>
      </c>
      <c r="W292" s="211">
        <v>2000</v>
      </c>
      <c r="X292" s="211">
        <v>0</v>
      </c>
      <c r="Y292" s="211">
        <v>0</v>
      </c>
      <c r="Z292" s="211">
        <f t="shared" ref="Z292" si="505">X292+Y292</f>
        <v>0</v>
      </c>
      <c r="AA292" s="211">
        <v>0</v>
      </c>
      <c r="AB292" s="211">
        <f t="shared" si="502"/>
        <v>0</v>
      </c>
    </row>
    <row r="293" spans="1:28" ht="33.75" hidden="1" customHeight="1" x14ac:dyDescent="0.2">
      <c r="A293" s="213" t="s">
        <v>1140</v>
      </c>
      <c r="B293" s="206" t="s">
        <v>130</v>
      </c>
      <c r="C293" s="206" t="s">
        <v>202</v>
      </c>
      <c r="D293" s="206" t="s">
        <v>194</v>
      </c>
      <c r="E293" s="205" t="s">
        <v>1143</v>
      </c>
      <c r="F293" s="206"/>
      <c r="G293" s="211"/>
      <c r="H293" s="211">
        <v>100</v>
      </c>
      <c r="I293" s="211">
        <v>0</v>
      </c>
      <c r="J293" s="211">
        <f>H293+I293</f>
        <v>100</v>
      </c>
      <c r="K293" s="211">
        <v>0</v>
      </c>
      <c r="L293" s="211">
        <v>100</v>
      </c>
      <c r="M293" s="211">
        <v>100</v>
      </c>
      <c r="N293" s="211">
        <v>0</v>
      </c>
      <c r="O293" s="211">
        <f t="shared" ref="O293" si="506">M293+N293</f>
        <v>100</v>
      </c>
      <c r="P293" s="211">
        <v>100</v>
      </c>
      <c r="Q293" s="211">
        <v>0</v>
      </c>
      <c r="R293" s="211">
        <f>R294+R295</f>
        <v>0</v>
      </c>
      <c r="S293" s="211">
        <f t="shared" ref="S293" si="507">S294+S295</f>
        <v>647.5</v>
      </c>
      <c r="T293" s="211">
        <f>T294+T295</f>
        <v>647.5</v>
      </c>
      <c r="U293" s="211">
        <f t="shared" ref="U293" si="508">U294+U295</f>
        <v>-446.39</v>
      </c>
      <c r="V293" s="211">
        <f>V294+V295</f>
        <v>647.5</v>
      </c>
      <c r="W293" s="211">
        <f t="shared" ref="W293" si="509">W294+W295</f>
        <v>-28.209999999999997</v>
      </c>
      <c r="X293" s="211">
        <f>X294+X295</f>
        <v>0</v>
      </c>
      <c r="Y293" s="211">
        <f t="shared" ref="Y293:AA293" si="510">Y294+Y295</f>
        <v>0</v>
      </c>
      <c r="Z293" s="211">
        <f>Z294+Z295</f>
        <v>0</v>
      </c>
      <c r="AA293" s="211">
        <f t="shared" si="510"/>
        <v>0</v>
      </c>
      <c r="AB293" s="211">
        <f>AB294+AB295</f>
        <v>0</v>
      </c>
    </row>
    <row r="294" spans="1:28" ht="19.5" hidden="1" customHeight="1" x14ac:dyDescent="0.2">
      <c r="A294" s="213" t="s">
        <v>78</v>
      </c>
      <c r="B294" s="206" t="s">
        <v>130</v>
      </c>
      <c r="C294" s="206" t="s">
        <v>202</v>
      </c>
      <c r="D294" s="206" t="s">
        <v>194</v>
      </c>
      <c r="E294" s="205" t="s">
        <v>1143</v>
      </c>
      <c r="F294" s="206" t="s">
        <v>77</v>
      </c>
      <c r="G294" s="211"/>
      <c r="H294" s="211"/>
      <c r="I294" s="211"/>
      <c r="J294" s="211"/>
      <c r="K294" s="211"/>
      <c r="L294" s="211"/>
      <c r="M294" s="211"/>
      <c r="N294" s="211"/>
      <c r="O294" s="211"/>
      <c r="P294" s="211"/>
      <c r="Q294" s="211"/>
      <c r="R294" s="211">
        <v>0</v>
      </c>
      <c r="S294" s="211">
        <v>641</v>
      </c>
      <c r="T294" s="211">
        <f t="shared" ref="T294:T295" si="511">R294+S294</f>
        <v>641</v>
      </c>
      <c r="U294" s="211">
        <v>-441.9</v>
      </c>
      <c r="V294" s="211">
        <v>641</v>
      </c>
      <c r="W294" s="211">
        <v>-27.9</v>
      </c>
      <c r="X294" s="211">
        <v>0</v>
      </c>
      <c r="Y294" s="211">
        <v>0</v>
      </c>
      <c r="Z294" s="211">
        <f t="shared" ref="Z294:Z295" si="512">X294+Y294</f>
        <v>0</v>
      </c>
      <c r="AA294" s="211">
        <v>0</v>
      </c>
      <c r="AB294" s="211">
        <f t="shared" ref="AB294:AB296" si="513">Z294+AA294</f>
        <v>0</v>
      </c>
    </row>
    <row r="295" spans="1:28" ht="19.5" hidden="1" customHeight="1" x14ac:dyDescent="0.2">
      <c r="A295" s="213" t="s">
        <v>1032</v>
      </c>
      <c r="B295" s="206" t="s">
        <v>130</v>
      </c>
      <c r="C295" s="206" t="s">
        <v>202</v>
      </c>
      <c r="D295" s="206" t="s">
        <v>194</v>
      </c>
      <c r="E295" s="205" t="s">
        <v>1143</v>
      </c>
      <c r="F295" s="206" t="s">
        <v>77</v>
      </c>
      <c r="G295" s="211"/>
      <c r="H295" s="211">
        <v>100</v>
      </c>
      <c r="I295" s="211">
        <v>0</v>
      </c>
      <c r="J295" s="211">
        <f>H295+I295</f>
        <v>100</v>
      </c>
      <c r="K295" s="211">
        <v>0</v>
      </c>
      <c r="L295" s="211">
        <v>100</v>
      </c>
      <c r="M295" s="211">
        <v>100</v>
      </c>
      <c r="N295" s="211">
        <v>0</v>
      </c>
      <c r="O295" s="211">
        <f t="shared" ref="O295" si="514">M295+N295</f>
        <v>100</v>
      </c>
      <c r="P295" s="211">
        <v>100</v>
      </c>
      <c r="Q295" s="211">
        <v>0</v>
      </c>
      <c r="R295" s="211">
        <v>0</v>
      </c>
      <c r="S295" s="211">
        <v>6.5</v>
      </c>
      <c r="T295" s="211">
        <f t="shared" si="511"/>
        <v>6.5</v>
      </c>
      <c r="U295" s="211">
        <v>-4.49</v>
      </c>
      <c r="V295" s="211">
        <v>6.5</v>
      </c>
      <c r="W295" s="211">
        <v>-0.31</v>
      </c>
      <c r="X295" s="211">
        <v>0</v>
      </c>
      <c r="Y295" s="211">
        <v>0</v>
      </c>
      <c r="Z295" s="211">
        <f t="shared" si="512"/>
        <v>0</v>
      </c>
      <c r="AA295" s="211">
        <v>0</v>
      </c>
      <c r="AB295" s="211">
        <f t="shared" si="513"/>
        <v>0</v>
      </c>
    </row>
    <row r="296" spans="1:28" ht="33.75" hidden="1" customHeight="1" x14ac:dyDescent="0.2">
      <c r="A296" s="213" t="s">
        <v>76</v>
      </c>
      <c r="B296" s="206" t="s">
        <v>130</v>
      </c>
      <c r="C296" s="206" t="s">
        <v>202</v>
      </c>
      <c r="D296" s="206" t="s">
        <v>194</v>
      </c>
      <c r="E296" s="205" t="s">
        <v>1039</v>
      </c>
      <c r="F296" s="206" t="s">
        <v>77</v>
      </c>
      <c r="G296" s="211"/>
      <c r="H296" s="211"/>
      <c r="I296" s="211"/>
      <c r="J296" s="211"/>
      <c r="K296" s="211"/>
      <c r="L296" s="211"/>
      <c r="M296" s="211"/>
      <c r="N296" s="211"/>
      <c r="O296" s="211"/>
      <c r="P296" s="211"/>
      <c r="Q296" s="211"/>
      <c r="R296" s="211">
        <v>0</v>
      </c>
      <c r="S296" s="211">
        <v>1620</v>
      </c>
      <c r="T296" s="211">
        <v>0</v>
      </c>
      <c r="U296" s="211">
        <v>1620</v>
      </c>
      <c r="V296" s="211">
        <v>1620</v>
      </c>
      <c r="W296" s="211">
        <v>0</v>
      </c>
      <c r="X296" s="211">
        <v>1620</v>
      </c>
      <c r="Y296" s="211">
        <v>-1620</v>
      </c>
      <c r="Z296" s="211">
        <f t="shared" si="501"/>
        <v>0</v>
      </c>
      <c r="AA296" s="211">
        <v>0</v>
      </c>
      <c r="AB296" s="211">
        <f t="shared" si="513"/>
        <v>0</v>
      </c>
    </row>
    <row r="297" spans="1:28" ht="33.75" hidden="1" customHeight="1" x14ac:dyDescent="0.2">
      <c r="A297" s="213" t="s">
        <v>1010</v>
      </c>
      <c r="B297" s="206" t="s">
        <v>130</v>
      </c>
      <c r="C297" s="206" t="s">
        <v>202</v>
      </c>
      <c r="D297" s="206" t="s">
        <v>194</v>
      </c>
      <c r="E297" s="205" t="s">
        <v>1158</v>
      </c>
      <c r="F297" s="206" t="s">
        <v>77</v>
      </c>
      <c r="G297" s="211"/>
      <c r="H297" s="211"/>
      <c r="I297" s="211"/>
      <c r="J297" s="211"/>
      <c r="K297" s="211"/>
      <c r="L297" s="211"/>
      <c r="M297" s="211"/>
      <c r="N297" s="211"/>
      <c r="O297" s="211"/>
      <c r="P297" s="211"/>
      <c r="Q297" s="211"/>
      <c r="R297" s="211"/>
      <c r="S297" s="211"/>
      <c r="T297" s="211">
        <v>0</v>
      </c>
      <c r="U297" s="211">
        <v>165</v>
      </c>
      <c r="V297" s="211">
        <v>0</v>
      </c>
      <c r="W297" s="211">
        <v>900</v>
      </c>
      <c r="X297" s="211">
        <v>0</v>
      </c>
      <c r="Y297" s="211">
        <v>0</v>
      </c>
      <c r="Z297" s="211">
        <f>X297+Y297</f>
        <v>0</v>
      </c>
      <c r="AA297" s="211">
        <v>0</v>
      </c>
      <c r="AB297" s="211">
        <f>Z297+AA297</f>
        <v>0</v>
      </c>
    </row>
    <row r="298" spans="1:28" ht="18.75" hidden="1" customHeight="1" x14ac:dyDescent="0.2">
      <c r="A298" s="213" t="s">
        <v>535</v>
      </c>
      <c r="B298" s="206" t="s">
        <v>130</v>
      </c>
      <c r="C298" s="206" t="s">
        <v>202</v>
      </c>
      <c r="D298" s="206" t="s">
        <v>194</v>
      </c>
      <c r="E298" s="205" t="s">
        <v>761</v>
      </c>
      <c r="F298" s="206" t="s">
        <v>79</v>
      </c>
      <c r="G298" s="211"/>
      <c r="H298" s="211">
        <v>0</v>
      </c>
      <c r="I298" s="211">
        <v>720</v>
      </c>
      <c r="J298" s="211">
        <f>H298+I298</f>
        <v>720</v>
      </c>
      <c r="K298" s="211">
        <v>0</v>
      </c>
      <c r="L298" s="211">
        <v>720</v>
      </c>
      <c r="M298" s="211">
        <v>720</v>
      </c>
      <c r="N298" s="211">
        <v>-20</v>
      </c>
      <c r="O298" s="211">
        <f>M298+N298</f>
        <v>700</v>
      </c>
      <c r="P298" s="211">
        <v>700</v>
      </c>
      <c r="Q298" s="211">
        <v>0</v>
      </c>
      <c r="R298" s="211">
        <f t="shared" ref="R298:R361" si="515">P298+Q298</f>
        <v>700</v>
      </c>
      <c r="S298" s="211">
        <v>-200</v>
      </c>
      <c r="T298" s="211">
        <v>700</v>
      </c>
      <c r="U298" s="211">
        <v>0</v>
      </c>
      <c r="V298" s="211">
        <v>700</v>
      </c>
      <c r="W298" s="211">
        <v>0</v>
      </c>
      <c r="X298" s="211">
        <v>700</v>
      </c>
      <c r="Y298" s="211">
        <v>-700</v>
      </c>
      <c r="Z298" s="211">
        <f t="shared" si="501"/>
        <v>0</v>
      </c>
      <c r="AA298" s="211">
        <v>0</v>
      </c>
      <c r="AB298" s="211">
        <f t="shared" ref="AB298:AB299" si="516">Z298+AA298</f>
        <v>0</v>
      </c>
    </row>
    <row r="299" spans="1:28" ht="33.75" hidden="1" customHeight="1" x14ac:dyDescent="0.2">
      <c r="A299" s="213" t="s">
        <v>1119</v>
      </c>
      <c r="B299" s="206" t="s">
        <v>130</v>
      </c>
      <c r="C299" s="206" t="s">
        <v>202</v>
      </c>
      <c r="D299" s="206" t="s">
        <v>194</v>
      </c>
      <c r="E299" s="205" t="s">
        <v>842</v>
      </c>
      <c r="F299" s="206" t="s">
        <v>1030</v>
      </c>
      <c r="G299" s="211"/>
      <c r="H299" s="211">
        <v>500</v>
      </c>
      <c r="I299" s="211">
        <v>1000</v>
      </c>
      <c r="J299" s="211">
        <v>1500</v>
      </c>
      <c r="K299" s="211">
        <v>168</v>
      </c>
      <c r="L299" s="211">
        <v>0</v>
      </c>
      <c r="M299" s="211">
        <v>0</v>
      </c>
      <c r="N299" s="211">
        <v>0</v>
      </c>
      <c r="O299" s="211">
        <v>0</v>
      </c>
      <c r="P299" s="211">
        <v>0</v>
      </c>
      <c r="Q299" s="211">
        <v>0</v>
      </c>
      <c r="R299" s="211">
        <f t="shared" si="515"/>
        <v>0</v>
      </c>
      <c r="S299" s="211">
        <f t="shared" si="503"/>
        <v>0</v>
      </c>
      <c r="T299" s="211">
        <f t="shared" si="503"/>
        <v>0</v>
      </c>
      <c r="U299" s="211">
        <f t="shared" ref="U299" si="517">S299+T299</f>
        <v>0</v>
      </c>
      <c r="V299" s="211">
        <f t="shared" ref="V299" si="518">T299+U299</f>
        <v>0</v>
      </c>
      <c r="W299" s="211">
        <f t="shared" ref="W299" si="519">U299+V299</f>
        <v>0</v>
      </c>
      <c r="X299" s="211">
        <f t="shared" ref="X299" si="520">V299+W299</f>
        <v>0</v>
      </c>
      <c r="Y299" s="211">
        <v>0</v>
      </c>
      <c r="Z299" s="211">
        <f t="shared" si="501"/>
        <v>0</v>
      </c>
      <c r="AA299" s="211">
        <v>0</v>
      </c>
      <c r="AB299" s="211">
        <f t="shared" si="516"/>
        <v>0</v>
      </c>
    </row>
    <row r="300" spans="1:28" ht="33.75" hidden="1" customHeight="1" x14ac:dyDescent="0.2">
      <c r="A300" s="213" t="s">
        <v>1123</v>
      </c>
      <c r="B300" s="206" t="s">
        <v>130</v>
      </c>
      <c r="C300" s="206" t="s">
        <v>202</v>
      </c>
      <c r="D300" s="206" t="s">
        <v>194</v>
      </c>
      <c r="E300" s="205" t="s">
        <v>1124</v>
      </c>
      <c r="F300" s="206"/>
      <c r="G300" s="211"/>
      <c r="H300" s="211"/>
      <c r="I300" s="211"/>
      <c r="J300" s="211"/>
      <c r="K300" s="211"/>
      <c r="L300" s="211"/>
      <c r="M300" s="211"/>
      <c r="N300" s="211"/>
      <c r="O300" s="211"/>
      <c r="P300" s="211"/>
      <c r="Q300" s="211"/>
      <c r="R300" s="211"/>
      <c r="S300" s="211"/>
      <c r="T300" s="211">
        <f>T301+T302</f>
        <v>0</v>
      </c>
      <c r="U300" s="211">
        <f t="shared" ref="U300:Z300" si="521">U301+U302</f>
        <v>14310</v>
      </c>
      <c r="V300" s="211">
        <f t="shared" si="521"/>
        <v>15394.8</v>
      </c>
      <c r="W300" s="211">
        <f t="shared" si="521"/>
        <v>549.5</v>
      </c>
      <c r="X300" s="211">
        <f t="shared" si="521"/>
        <v>0</v>
      </c>
      <c r="Y300" s="211">
        <f t="shared" si="521"/>
        <v>0</v>
      </c>
      <c r="Z300" s="211">
        <f t="shared" si="521"/>
        <v>0</v>
      </c>
      <c r="AA300" s="211">
        <f t="shared" ref="AA300:AB300" si="522">AA301+AA302</f>
        <v>0</v>
      </c>
      <c r="AB300" s="211">
        <f t="shared" si="522"/>
        <v>0</v>
      </c>
    </row>
    <row r="301" spans="1:28" ht="21.75" hidden="1" customHeight="1" x14ac:dyDescent="0.2">
      <c r="A301" s="213" t="s">
        <v>78</v>
      </c>
      <c r="B301" s="206" t="s">
        <v>130</v>
      </c>
      <c r="C301" s="206" t="s">
        <v>202</v>
      </c>
      <c r="D301" s="206" t="s">
        <v>194</v>
      </c>
      <c r="E301" s="205" t="s">
        <v>1124</v>
      </c>
      <c r="F301" s="206" t="s">
        <v>79</v>
      </c>
      <c r="G301" s="211"/>
      <c r="H301" s="211"/>
      <c r="I301" s="211"/>
      <c r="J301" s="211"/>
      <c r="K301" s="211"/>
      <c r="L301" s="211"/>
      <c r="M301" s="211"/>
      <c r="N301" s="211"/>
      <c r="O301" s="211"/>
      <c r="P301" s="211"/>
      <c r="Q301" s="211"/>
      <c r="R301" s="211"/>
      <c r="S301" s="211"/>
      <c r="T301" s="211">
        <v>0</v>
      </c>
      <c r="U301" s="211">
        <v>14166.9</v>
      </c>
      <c r="V301" s="211">
        <v>15240.9</v>
      </c>
      <c r="W301" s="211">
        <v>543.9</v>
      </c>
      <c r="X301" s="211">
        <v>0</v>
      </c>
      <c r="Y301" s="211">
        <v>0</v>
      </c>
      <c r="Z301" s="211">
        <f>X301+Y301</f>
        <v>0</v>
      </c>
      <c r="AA301" s="211">
        <v>0</v>
      </c>
      <c r="AB301" s="211">
        <f>Z301+AA301</f>
        <v>0</v>
      </c>
    </row>
    <row r="302" spans="1:28" ht="21.75" hidden="1" customHeight="1" x14ac:dyDescent="0.2">
      <c r="A302" s="213" t="s">
        <v>1034</v>
      </c>
      <c r="B302" s="206" t="s">
        <v>130</v>
      </c>
      <c r="C302" s="206" t="s">
        <v>202</v>
      </c>
      <c r="D302" s="206" t="s">
        <v>194</v>
      </c>
      <c r="E302" s="205" t="s">
        <v>1124</v>
      </c>
      <c r="F302" s="206" t="s">
        <v>79</v>
      </c>
      <c r="G302" s="211"/>
      <c r="H302" s="211"/>
      <c r="I302" s="211"/>
      <c r="J302" s="211"/>
      <c r="K302" s="211"/>
      <c r="L302" s="211"/>
      <c r="M302" s="211"/>
      <c r="N302" s="211"/>
      <c r="O302" s="211"/>
      <c r="P302" s="211"/>
      <c r="Q302" s="211"/>
      <c r="R302" s="211"/>
      <c r="S302" s="211"/>
      <c r="T302" s="211">
        <v>0</v>
      </c>
      <c r="U302" s="211">
        <v>143.1</v>
      </c>
      <c r="V302" s="211">
        <v>153.9</v>
      </c>
      <c r="W302" s="211">
        <v>5.6</v>
      </c>
      <c r="X302" s="211">
        <v>0</v>
      </c>
      <c r="Y302" s="211">
        <v>0</v>
      </c>
      <c r="Z302" s="211">
        <f>X302+Y302</f>
        <v>0</v>
      </c>
      <c r="AA302" s="211">
        <v>0</v>
      </c>
      <c r="AB302" s="211">
        <f>Z302+AA302</f>
        <v>0</v>
      </c>
    </row>
    <row r="303" spans="1:28" ht="17.25" hidden="1" customHeight="1" x14ac:dyDescent="0.2">
      <c r="A303" s="340" t="s">
        <v>230</v>
      </c>
      <c r="B303" s="204" t="s">
        <v>130</v>
      </c>
      <c r="C303" s="204" t="s">
        <v>202</v>
      </c>
      <c r="D303" s="204" t="s">
        <v>202</v>
      </c>
      <c r="E303" s="207"/>
      <c r="F303" s="204"/>
      <c r="G303" s="215" t="e">
        <f>#REF!+#REF!+#REF!+#REF!+G304+G308+G310+#REF!</f>
        <v>#REF!</v>
      </c>
      <c r="H303" s="215">
        <f t="shared" ref="H303:R303" si="523">H304+H308+H310</f>
        <v>2217</v>
      </c>
      <c r="I303" s="215">
        <f t="shared" si="523"/>
        <v>0</v>
      </c>
      <c r="J303" s="215">
        <f t="shared" si="523"/>
        <v>2217</v>
      </c>
      <c r="K303" s="215">
        <f t="shared" si="523"/>
        <v>-69.400000000000006</v>
      </c>
      <c r="L303" s="215">
        <f t="shared" si="523"/>
        <v>1956.6</v>
      </c>
      <c r="M303" s="215">
        <f t="shared" si="523"/>
        <v>1956.6</v>
      </c>
      <c r="N303" s="215">
        <f t="shared" si="523"/>
        <v>-67.7</v>
      </c>
      <c r="O303" s="215">
        <f t="shared" si="523"/>
        <v>1888.8999999999999</v>
      </c>
      <c r="P303" s="215">
        <f t="shared" si="523"/>
        <v>1888.9</v>
      </c>
      <c r="Q303" s="215">
        <f t="shared" si="523"/>
        <v>4.3</v>
      </c>
      <c r="R303" s="215">
        <f t="shared" si="523"/>
        <v>1893.2</v>
      </c>
      <c r="S303" s="215">
        <f t="shared" ref="S303:T303" si="524">S304+S308+S310</f>
        <v>-135.5</v>
      </c>
      <c r="T303" s="215">
        <f t="shared" si="524"/>
        <v>2007.7</v>
      </c>
      <c r="U303" s="215">
        <f t="shared" ref="U303:V303" si="525">U304+U308+U310</f>
        <v>-200</v>
      </c>
      <c r="V303" s="215">
        <f t="shared" si="525"/>
        <v>2007.7</v>
      </c>
      <c r="W303" s="215">
        <f t="shared" ref="W303:X303" si="526">W304+W308+W310</f>
        <v>-29.599999999999994</v>
      </c>
      <c r="X303" s="215">
        <f t="shared" si="526"/>
        <v>2768.9</v>
      </c>
      <c r="Y303" s="215">
        <f t="shared" ref="Y303:Z303" si="527">Y304+Y308+Y310</f>
        <v>-2768.9</v>
      </c>
      <c r="Z303" s="215">
        <f t="shared" si="527"/>
        <v>0</v>
      </c>
      <c r="AA303" s="215">
        <f t="shared" ref="AA303:AB303" si="528">AA304+AA308+AA310</f>
        <v>0</v>
      </c>
      <c r="AB303" s="215">
        <f t="shared" si="528"/>
        <v>0</v>
      </c>
    </row>
    <row r="304" spans="1:28" hidden="1" x14ac:dyDescent="0.2">
      <c r="A304" s="213" t="s">
        <v>734</v>
      </c>
      <c r="B304" s="206" t="s">
        <v>130</v>
      </c>
      <c r="C304" s="206" t="s">
        <v>202</v>
      </c>
      <c r="D304" s="206" t="s">
        <v>202</v>
      </c>
      <c r="E304" s="205" t="s">
        <v>733</v>
      </c>
      <c r="F304" s="206"/>
      <c r="G304" s="211"/>
      <c r="H304" s="211">
        <f>H307</f>
        <v>500</v>
      </c>
      <c r="I304" s="211">
        <f>I307</f>
        <v>0</v>
      </c>
      <c r="J304" s="211">
        <f>H304+I304</f>
        <v>500</v>
      </c>
      <c r="K304" s="211">
        <f>K307+K305+K306</f>
        <v>-69.400000000000006</v>
      </c>
      <c r="L304" s="211">
        <f>L307+L305+L306</f>
        <v>384</v>
      </c>
      <c r="M304" s="211">
        <f>M307+M305+M306</f>
        <v>384</v>
      </c>
      <c r="N304" s="211">
        <f t="shared" ref="N304:R304" si="529">N307+N305+N306</f>
        <v>0</v>
      </c>
      <c r="O304" s="211">
        <f t="shared" si="529"/>
        <v>384</v>
      </c>
      <c r="P304" s="211">
        <f t="shared" si="529"/>
        <v>384</v>
      </c>
      <c r="Q304" s="211">
        <f t="shared" si="529"/>
        <v>0</v>
      </c>
      <c r="R304" s="211">
        <f t="shared" si="529"/>
        <v>384</v>
      </c>
      <c r="S304" s="211">
        <f t="shared" ref="S304:T304" si="530">S307+S305+S306</f>
        <v>-200</v>
      </c>
      <c r="T304" s="211">
        <f t="shared" si="530"/>
        <v>384</v>
      </c>
      <c r="U304" s="211">
        <f t="shared" ref="U304:V304" si="531">U307+U305+U306</f>
        <v>-200</v>
      </c>
      <c r="V304" s="211">
        <f t="shared" si="531"/>
        <v>384</v>
      </c>
      <c r="W304" s="211">
        <f t="shared" ref="W304:X304" si="532">W307+W305+W306</f>
        <v>-200</v>
      </c>
      <c r="X304" s="211">
        <f t="shared" si="532"/>
        <v>384</v>
      </c>
      <c r="Y304" s="211">
        <f t="shared" ref="Y304:Z304" si="533">Y307+Y305+Y306</f>
        <v>-384</v>
      </c>
      <c r="Z304" s="211">
        <f t="shared" si="533"/>
        <v>0</v>
      </c>
      <c r="AA304" s="211">
        <f t="shared" ref="AA304:AB304" si="534">AA307+AA305+AA306</f>
        <v>0</v>
      </c>
      <c r="AB304" s="211">
        <f t="shared" si="534"/>
        <v>0</v>
      </c>
    </row>
    <row r="305" spans="1:28" hidden="1" x14ac:dyDescent="0.2">
      <c r="A305" s="213" t="s">
        <v>97</v>
      </c>
      <c r="B305" s="206" t="s">
        <v>130</v>
      </c>
      <c r="C305" s="206" t="s">
        <v>202</v>
      </c>
      <c r="D305" s="206" t="s">
        <v>202</v>
      </c>
      <c r="E305" s="205" t="s">
        <v>733</v>
      </c>
      <c r="F305" s="206" t="s">
        <v>898</v>
      </c>
      <c r="G305" s="211"/>
      <c r="H305" s="211"/>
      <c r="I305" s="211"/>
      <c r="J305" s="211">
        <v>0</v>
      </c>
      <c r="K305" s="211">
        <v>70</v>
      </c>
      <c r="L305" s="211">
        <v>0</v>
      </c>
      <c r="M305" s="211">
        <v>0</v>
      </c>
      <c r="N305" s="211">
        <v>0</v>
      </c>
      <c r="O305" s="211">
        <v>0</v>
      </c>
      <c r="P305" s="211">
        <v>0</v>
      </c>
      <c r="Q305" s="211">
        <v>0</v>
      </c>
      <c r="R305" s="211">
        <f t="shared" si="515"/>
        <v>0</v>
      </c>
      <c r="S305" s="211">
        <f t="shared" ref="S305:S306" si="535">Q305+R305</f>
        <v>0</v>
      </c>
      <c r="T305" s="211">
        <f t="shared" ref="T305:T306" si="536">R305+S305</f>
        <v>0</v>
      </c>
      <c r="U305" s="211">
        <f t="shared" ref="U305:U306" si="537">S305+T305</f>
        <v>0</v>
      </c>
      <c r="V305" s="211">
        <f t="shared" ref="V305:V306" si="538">T305+U305</f>
        <v>0</v>
      </c>
      <c r="W305" s="211">
        <f t="shared" ref="W305:W306" si="539">U305+V305</f>
        <v>0</v>
      </c>
      <c r="X305" s="211">
        <f t="shared" ref="X305:X306" si="540">V305+W305</f>
        <v>0</v>
      </c>
      <c r="Y305" s="211">
        <f t="shared" ref="Y305:Y306" si="541">W305+X305</f>
        <v>0</v>
      </c>
      <c r="Z305" s="211">
        <f t="shared" ref="Z305:Z307" si="542">X305+Y305</f>
        <v>0</v>
      </c>
      <c r="AA305" s="211">
        <f t="shared" ref="AA305:AA306" si="543">Y305+Z305</f>
        <v>0</v>
      </c>
      <c r="AB305" s="211">
        <f t="shared" ref="AB305:AB307" si="544">Z305+AA305</f>
        <v>0</v>
      </c>
    </row>
    <row r="306" spans="1:28" hidden="1" x14ac:dyDescent="0.2">
      <c r="A306" s="213" t="s">
        <v>121</v>
      </c>
      <c r="B306" s="206" t="s">
        <v>130</v>
      </c>
      <c r="C306" s="206" t="s">
        <v>202</v>
      </c>
      <c r="D306" s="206" t="s">
        <v>202</v>
      </c>
      <c r="E306" s="205" t="s">
        <v>733</v>
      </c>
      <c r="F306" s="206" t="s">
        <v>94</v>
      </c>
      <c r="G306" s="211"/>
      <c r="H306" s="211"/>
      <c r="I306" s="211"/>
      <c r="J306" s="211">
        <v>0</v>
      </c>
      <c r="K306" s="211">
        <v>110.6</v>
      </c>
      <c r="L306" s="211">
        <v>0</v>
      </c>
      <c r="M306" s="211">
        <v>0</v>
      </c>
      <c r="N306" s="211">
        <v>0</v>
      </c>
      <c r="O306" s="211">
        <v>0</v>
      </c>
      <c r="P306" s="211">
        <v>0</v>
      </c>
      <c r="Q306" s="211">
        <v>0</v>
      </c>
      <c r="R306" s="211">
        <f t="shared" si="515"/>
        <v>0</v>
      </c>
      <c r="S306" s="211">
        <f t="shared" si="535"/>
        <v>0</v>
      </c>
      <c r="T306" s="211">
        <f t="shared" si="536"/>
        <v>0</v>
      </c>
      <c r="U306" s="211">
        <f t="shared" si="537"/>
        <v>0</v>
      </c>
      <c r="V306" s="211">
        <f t="shared" si="538"/>
        <v>0</v>
      </c>
      <c r="W306" s="211">
        <f t="shared" si="539"/>
        <v>0</v>
      </c>
      <c r="X306" s="211">
        <f t="shared" si="540"/>
        <v>0</v>
      </c>
      <c r="Y306" s="211">
        <f t="shared" si="541"/>
        <v>0</v>
      </c>
      <c r="Z306" s="211">
        <f t="shared" si="542"/>
        <v>0</v>
      </c>
      <c r="AA306" s="211">
        <f t="shared" si="543"/>
        <v>0</v>
      </c>
      <c r="AB306" s="211">
        <f t="shared" si="544"/>
        <v>0</v>
      </c>
    </row>
    <row r="307" spans="1:28" hidden="1" x14ac:dyDescent="0.2">
      <c r="A307" s="213" t="s">
        <v>78</v>
      </c>
      <c r="B307" s="206" t="s">
        <v>130</v>
      </c>
      <c r="C307" s="206" t="s">
        <v>202</v>
      </c>
      <c r="D307" s="206" t="s">
        <v>202</v>
      </c>
      <c r="E307" s="205" t="s">
        <v>733</v>
      </c>
      <c r="F307" s="206" t="s">
        <v>79</v>
      </c>
      <c r="G307" s="211"/>
      <c r="H307" s="211">
        <v>500</v>
      </c>
      <c r="I307" s="211">
        <v>0</v>
      </c>
      <c r="J307" s="211">
        <f t="shared" ref="J307:J312" si="545">H307+I307</f>
        <v>500</v>
      </c>
      <c r="K307" s="211">
        <v>-250</v>
      </c>
      <c r="L307" s="211">
        <v>384</v>
      </c>
      <c r="M307" s="211">
        <v>384</v>
      </c>
      <c r="N307" s="211">
        <v>0</v>
      </c>
      <c r="O307" s="211">
        <f>M307+N307</f>
        <v>384</v>
      </c>
      <c r="P307" s="211">
        <v>384</v>
      </c>
      <c r="Q307" s="211">
        <v>0</v>
      </c>
      <c r="R307" s="211">
        <f t="shared" si="515"/>
        <v>384</v>
      </c>
      <c r="S307" s="211">
        <v>-200</v>
      </c>
      <c r="T307" s="211">
        <v>384</v>
      </c>
      <c r="U307" s="211">
        <v>-200</v>
      </c>
      <c r="V307" s="211">
        <v>384</v>
      </c>
      <c r="W307" s="211">
        <v>-200</v>
      </c>
      <c r="X307" s="211">
        <v>384</v>
      </c>
      <c r="Y307" s="211">
        <v>-384</v>
      </c>
      <c r="Z307" s="211">
        <f t="shared" si="542"/>
        <v>0</v>
      </c>
      <c r="AA307" s="211">
        <v>0</v>
      </c>
      <c r="AB307" s="211">
        <f t="shared" si="544"/>
        <v>0</v>
      </c>
    </row>
    <row r="308" spans="1:28" hidden="1" x14ac:dyDescent="0.2">
      <c r="A308" s="213" t="s">
        <v>862</v>
      </c>
      <c r="B308" s="206" t="s">
        <v>130</v>
      </c>
      <c r="C308" s="206" t="s">
        <v>202</v>
      </c>
      <c r="D308" s="206" t="s">
        <v>202</v>
      </c>
      <c r="E308" s="205" t="s">
        <v>732</v>
      </c>
      <c r="F308" s="206"/>
      <c r="G308" s="211" t="e">
        <f>G309+#REF!</f>
        <v>#REF!</v>
      </c>
      <c r="H308" s="211">
        <f>H309</f>
        <v>220</v>
      </c>
      <c r="I308" s="211">
        <f>I309</f>
        <v>0</v>
      </c>
      <c r="J308" s="211">
        <f t="shared" si="545"/>
        <v>220</v>
      </c>
      <c r="K308" s="211">
        <f>K309</f>
        <v>0</v>
      </c>
      <c r="L308" s="211">
        <f>L309</f>
        <v>100</v>
      </c>
      <c r="M308" s="211">
        <f>M309</f>
        <v>100</v>
      </c>
      <c r="N308" s="211">
        <f t="shared" ref="N308:AB308" si="546">N309</f>
        <v>0</v>
      </c>
      <c r="O308" s="211">
        <f t="shared" si="546"/>
        <v>100</v>
      </c>
      <c r="P308" s="211">
        <f t="shared" si="546"/>
        <v>100</v>
      </c>
      <c r="Q308" s="211">
        <f t="shared" si="546"/>
        <v>0</v>
      </c>
      <c r="R308" s="211">
        <f t="shared" si="546"/>
        <v>100</v>
      </c>
      <c r="S308" s="211">
        <f t="shared" si="546"/>
        <v>-50</v>
      </c>
      <c r="T308" s="211">
        <f t="shared" si="546"/>
        <v>100</v>
      </c>
      <c r="U308" s="211">
        <f t="shared" si="546"/>
        <v>0</v>
      </c>
      <c r="V308" s="211">
        <f t="shared" si="546"/>
        <v>100</v>
      </c>
      <c r="W308" s="211">
        <f t="shared" si="546"/>
        <v>100</v>
      </c>
      <c r="X308" s="211">
        <f t="shared" si="546"/>
        <v>100</v>
      </c>
      <c r="Y308" s="211">
        <f t="shared" si="546"/>
        <v>-100</v>
      </c>
      <c r="Z308" s="211">
        <f t="shared" si="546"/>
        <v>0</v>
      </c>
      <c r="AA308" s="211">
        <f t="shared" si="546"/>
        <v>0</v>
      </c>
      <c r="AB308" s="211">
        <f t="shared" si="546"/>
        <v>0</v>
      </c>
    </row>
    <row r="309" spans="1:28" hidden="1" x14ac:dyDescent="0.2">
      <c r="A309" s="213" t="s">
        <v>1222</v>
      </c>
      <c r="B309" s="206" t="s">
        <v>130</v>
      </c>
      <c r="C309" s="206" t="s">
        <v>202</v>
      </c>
      <c r="D309" s="206" t="s">
        <v>202</v>
      </c>
      <c r="E309" s="205" t="s">
        <v>732</v>
      </c>
      <c r="F309" s="206" t="s">
        <v>94</v>
      </c>
      <c r="G309" s="211"/>
      <c r="H309" s="211">
        <v>220</v>
      </c>
      <c r="I309" s="211">
        <v>0</v>
      </c>
      <c r="J309" s="211">
        <f t="shared" si="545"/>
        <v>220</v>
      </c>
      <c r="K309" s="211">
        <v>0</v>
      </c>
      <c r="L309" s="211">
        <v>100</v>
      </c>
      <c r="M309" s="211">
        <v>100</v>
      </c>
      <c r="N309" s="211">
        <v>0</v>
      </c>
      <c r="O309" s="211">
        <f>M309+N309</f>
        <v>100</v>
      </c>
      <c r="P309" s="211">
        <v>100</v>
      </c>
      <c r="Q309" s="211">
        <v>0</v>
      </c>
      <c r="R309" s="211">
        <f t="shared" si="515"/>
        <v>100</v>
      </c>
      <c r="S309" s="211">
        <v>-50</v>
      </c>
      <c r="T309" s="211">
        <v>100</v>
      </c>
      <c r="U309" s="211">
        <v>0</v>
      </c>
      <c r="V309" s="211">
        <v>100</v>
      </c>
      <c r="W309" s="211">
        <v>100</v>
      </c>
      <c r="X309" s="211">
        <v>100</v>
      </c>
      <c r="Y309" s="211">
        <v>-100</v>
      </c>
      <c r="Z309" s="211">
        <f t="shared" ref="Z309" si="547">X309+Y309</f>
        <v>0</v>
      </c>
      <c r="AA309" s="211">
        <v>0</v>
      </c>
      <c r="AB309" s="211">
        <f t="shared" ref="AB309" si="548">Z309+AA309</f>
        <v>0</v>
      </c>
    </row>
    <row r="310" spans="1:28" ht="30" hidden="1" x14ac:dyDescent="0.2">
      <c r="A310" s="213" t="s">
        <v>730</v>
      </c>
      <c r="B310" s="206" t="s">
        <v>130</v>
      </c>
      <c r="C310" s="206" t="s">
        <v>202</v>
      </c>
      <c r="D310" s="206" t="s">
        <v>202</v>
      </c>
      <c r="E310" s="205" t="s">
        <v>926</v>
      </c>
      <c r="F310" s="206"/>
      <c r="G310" s="211">
        <f>G312</f>
        <v>0</v>
      </c>
      <c r="H310" s="211">
        <f>H312</f>
        <v>1497</v>
      </c>
      <c r="I310" s="211">
        <f>I312</f>
        <v>0</v>
      </c>
      <c r="J310" s="211">
        <f t="shared" si="545"/>
        <v>1497</v>
      </c>
      <c r="K310" s="211">
        <f>K311+K312</f>
        <v>0</v>
      </c>
      <c r="L310" s="211">
        <f>L311+L312</f>
        <v>1472.6</v>
      </c>
      <c r="M310" s="211">
        <f>M311+M312</f>
        <v>1472.6</v>
      </c>
      <c r="N310" s="211">
        <f t="shared" ref="N310:R310" si="549">N311+N312</f>
        <v>-67.7</v>
      </c>
      <c r="O310" s="211">
        <f t="shared" si="549"/>
        <v>1404.8999999999999</v>
      </c>
      <c r="P310" s="211">
        <f t="shared" si="549"/>
        <v>1404.9</v>
      </c>
      <c r="Q310" s="211">
        <f t="shared" si="549"/>
        <v>4.3</v>
      </c>
      <c r="R310" s="211">
        <f t="shared" si="549"/>
        <v>1409.2</v>
      </c>
      <c r="S310" s="211">
        <f t="shared" ref="S310:T310" si="550">S311+S312</f>
        <v>114.5</v>
      </c>
      <c r="T310" s="211">
        <f t="shared" si="550"/>
        <v>1523.7</v>
      </c>
      <c r="U310" s="211">
        <f t="shared" ref="U310:V310" si="551">U311+U312</f>
        <v>0</v>
      </c>
      <c r="V310" s="211">
        <f t="shared" si="551"/>
        <v>1523.7</v>
      </c>
      <c r="W310" s="211">
        <f t="shared" ref="W310" si="552">W311+W312</f>
        <v>70.400000000000006</v>
      </c>
      <c r="X310" s="211">
        <f>X311+X312</f>
        <v>2284.9</v>
      </c>
      <c r="Y310" s="211">
        <f t="shared" ref="Y310:Z310" si="553">Y311+Y312</f>
        <v>-2284.9</v>
      </c>
      <c r="Z310" s="211">
        <f t="shared" si="553"/>
        <v>0</v>
      </c>
      <c r="AA310" s="211">
        <f t="shared" ref="AA310:AB310" si="554">AA311+AA312</f>
        <v>0</v>
      </c>
      <c r="AB310" s="211">
        <f t="shared" si="554"/>
        <v>0</v>
      </c>
    </row>
    <row r="311" spans="1:28" hidden="1" x14ac:dyDescent="0.2">
      <c r="A311" s="213" t="s">
        <v>138</v>
      </c>
      <c r="B311" s="206" t="s">
        <v>130</v>
      </c>
      <c r="C311" s="206" t="s">
        <v>392</v>
      </c>
      <c r="D311" s="206" t="s">
        <v>392</v>
      </c>
      <c r="E311" s="205" t="s">
        <v>926</v>
      </c>
      <c r="F311" s="206" t="s">
        <v>139</v>
      </c>
      <c r="G311" s="211"/>
      <c r="H311" s="211">
        <v>1497</v>
      </c>
      <c r="I311" s="211">
        <v>0</v>
      </c>
      <c r="J311" s="211">
        <v>0</v>
      </c>
      <c r="K311" s="211">
        <v>503.89</v>
      </c>
      <c r="L311" s="211">
        <v>0</v>
      </c>
      <c r="M311" s="211">
        <v>0</v>
      </c>
      <c r="N311" s="211">
        <v>0</v>
      </c>
      <c r="O311" s="211">
        <v>0</v>
      </c>
      <c r="P311" s="211">
        <v>0</v>
      </c>
      <c r="Q311" s="211">
        <v>0</v>
      </c>
      <c r="R311" s="211">
        <f t="shared" si="515"/>
        <v>0</v>
      </c>
      <c r="S311" s="211">
        <f t="shared" ref="S311" si="555">Q311+R311</f>
        <v>0</v>
      </c>
      <c r="T311" s="211">
        <f t="shared" ref="T311" si="556">R311+S311</f>
        <v>0</v>
      </c>
      <c r="U311" s="211">
        <f t="shared" ref="U311" si="557">S311+T311</f>
        <v>0</v>
      </c>
      <c r="V311" s="211">
        <f t="shared" ref="V311" si="558">T311+U311</f>
        <v>0</v>
      </c>
      <c r="W311" s="211">
        <f t="shared" ref="W311" si="559">U311+V311</f>
        <v>0</v>
      </c>
      <c r="X311" s="211">
        <f t="shared" ref="X311" si="560">V311+W311</f>
        <v>0</v>
      </c>
      <c r="Y311" s="211">
        <f t="shared" ref="Y311" si="561">W311+X311</f>
        <v>0</v>
      </c>
      <c r="Z311" s="211">
        <f t="shared" ref="Z311:Z312" si="562">X311+Y311</f>
        <v>0</v>
      </c>
      <c r="AA311" s="211">
        <f t="shared" ref="AA311" si="563">Y311+Z311</f>
        <v>0</v>
      </c>
      <c r="AB311" s="211">
        <f t="shared" ref="AB311:AB312" si="564">Z311+AA311</f>
        <v>0</v>
      </c>
    </row>
    <row r="312" spans="1:28" hidden="1" x14ac:dyDescent="0.2">
      <c r="A312" s="213" t="s">
        <v>78</v>
      </c>
      <c r="B312" s="206" t="s">
        <v>130</v>
      </c>
      <c r="C312" s="206" t="s">
        <v>392</v>
      </c>
      <c r="D312" s="206" t="s">
        <v>392</v>
      </c>
      <c r="E312" s="205" t="s">
        <v>926</v>
      </c>
      <c r="F312" s="206" t="s">
        <v>79</v>
      </c>
      <c r="G312" s="211"/>
      <c r="H312" s="211">
        <v>1497</v>
      </c>
      <c r="I312" s="211">
        <v>0</v>
      </c>
      <c r="J312" s="211">
        <f t="shared" si="545"/>
        <v>1497</v>
      </c>
      <c r="K312" s="211">
        <v>-503.89</v>
      </c>
      <c r="L312" s="211">
        <v>1472.6</v>
      </c>
      <c r="M312" s="211">
        <v>1472.6</v>
      </c>
      <c r="N312" s="211">
        <v>-67.7</v>
      </c>
      <c r="O312" s="211">
        <f>M312+N312</f>
        <v>1404.8999999999999</v>
      </c>
      <c r="P312" s="211">
        <v>1404.9</v>
      </c>
      <c r="Q312" s="211">
        <v>4.3</v>
      </c>
      <c r="R312" s="211">
        <f t="shared" si="515"/>
        <v>1409.2</v>
      </c>
      <c r="S312" s="211">
        <v>114.5</v>
      </c>
      <c r="T312" s="211">
        <v>1523.7</v>
      </c>
      <c r="U312" s="211">
        <v>0</v>
      </c>
      <c r="V312" s="211">
        <v>1523.7</v>
      </c>
      <c r="W312" s="211">
        <v>70.400000000000006</v>
      </c>
      <c r="X312" s="211">
        <v>2284.9</v>
      </c>
      <c r="Y312" s="211">
        <v>-2284.9</v>
      </c>
      <c r="Z312" s="211">
        <f t="shared" si="562"/>
        <v>0</v>
      </c>
      <c r="AA312" s="211">
        <v>0</v>
      </c>
      <c r="AB312" s="211">
        <f t="shared" si="564"/>
        <v>0</v>
      </c>
    </row>
    <row r="313" spans="1:28" x14ac:dyDescent="0.2">
      <c r="A313" s="340" t="s">
        <v>231</v>
      </c>
      <c r="B313" s="204" t="s">
        <v>130</v>
      </c>
      <c r="C313" s="204" t="s">
        <v>202</v>
      </c>
      <c r="D313" s="204" t="s">
        <v>212</v>
      </c>
      <c r="E313" s="204"/>
      <c r="F313" s="204"/>
      <c r="G313" s="216" t="e">
        <f>G320+G338+G357</f>
        <v>#REF!</v>
      </c>
      <c r="H313" s="215" t="e">
        <f t="shared" ref="H313:Q313" si="565">H338+H357</f>
        <v>#REF!</v>
      </c>
      <c r="I313" s="215" t="e">
        <f t="shared" si="565"/>
        <v>#REF!</v>
      </c>
      <c r="J313" s="215" t="e">
        <f t="shared" si="565"/>
        <v>#REF!</v>
      </c>
      <c r="K313" s="215" t="e">
        <f t="shared" si="565"/>
        <v>#REF!</v>
      </c>
      <c r="L313" s="215">
        <f t="shared" si="565"/>
        <v>18150</v>
      </c>
      <c r="M313" s="215">
        <f t="shared" si="565"/>
        <v>18150</v>
      </c>
      <c r="N313" s="215">
        <f t="shared" si="565"/>
        <v>359</v>
      </c>
      <c r="O313" s="215">
        <f t="shared" si="565"/>
        <v>18509</v>
      </c>
      <c r="P313" s="215">
        <f t="shared" si="565"/>
        <v>18509</v>
      </c>
      <c r="Q313" s="215">
        <f t="shared" si="565"/>
        <v>366.5</v>
      </c>
      <c r="R313" s="215">
        <f>R338</f>
        <v>18875.5</v>
      </c>
      <c r="S313" s="215">
        <f t="shared" ref="S313:T313" si="566">S338</f>
        <v>4562</v>
      </c>
      <c r="T313" s="215">
        <f t="shared" si="566"/>
        <v>23134.5</v>
      </c>
      <c r="U313" s="215">
        <f t="shared" ref="U313:V313" si="567">U338</f>
        <v>2231.6</v>
      </c>
      <c r="V313" s="215">
        <f t="shared" si="567"/>
        <v>16638.5</v>
      </c>
      <c r="W313" s="215">
        <f t="shared" ref="W313" si="568">W338</f>
        <v>11134.9</v>
      </c>
      <c r="X313" s="215">
        <f>X338+X363+X366+X368</f>
        <v>20402.63</v>
      </c>
      <c r="Y313" s="215">
        <f t="shared" ref="Y313:Z313" si="569">Y338+Y363+Y366+Y368</f>
        <v>18527.97</v>
      </c>
      <c r="Z313" s="215">
        <f t="shared" si="569"/>
        <v>38930.6</v>
      </c>
      <c r="AA313" s="215">
        <f t="shared" ref="AA313:AB313" si="570">AA338+AA363+AA366+AA368</f>
        <v>-1664.2816</v>
      </c>
      <c r="AB313" s="215">
        <f t="shared" si="570"/>
        <v>37266.318399999996</v>
      </c>
    </row>
    <row r="314" spans="1:28" ht="12.75" hidden="1" customHeight="1" x14ac:dyDescent="0.2">
      <c r="A314" s="340" t="s">
        <v>329</v>
      </c>
      <c r="B314" s="204" t="s">
        <v>130</v>
      </c>
      <c r="C314" s="204" t="s">
        <v>202</v>
      </c>
      <c r="D314" s="204" t="s">
        <v>212</v>
      </c>
      <c r="E314" s="204" t="s">
        <v>330</v>
      </c>
      <c r="F314" s="204"/>
      <c r="G314" s="211"/>
      <c r="H314" s="211"/>
      <c r="I314" s="211"/>
      <c r="J314" s="211" t="e">
        <f>J315</f>
        <v>#REF!</v>
      </c>
      <c r="K314" s="211"/>
      <c r="L314" s="211" t="e">
        <f>L315</f>
        <v>#REF!</v>
      </c>
      <c r="M314" s="211">
        <f>M315</f>
        <v>0</v>
      </c>
      <c r="N314" s="211" t="e">
        <f t="shared" ref="N314:AB315" si="571">N315</f>
        <v>#REF!</v>
      </c>
      <c r="O314" s="211">
        <f t="shared" si="571"/>
        <v>0</v>
      </c>
      <c r="P314" s="211" t="e">
        <f t="shared" si="571"/>
        <v>#REF!</v>
      </c>
      <c r="Q314" s="211">
        <f t="shared" si="571"/>
        <v>0</v>
      </c>
      <c r="R314" s="211" t="e">
        <f t="shared" si="571"/>
        <v>#REF!</v>
      </c>
      <c r="S314" s="211">
        <f t="shared" si="571"/>
        <v>0</v>
      </c>
      <c r="T314" s="211" t="e">
        <f t="shared" si="571"/>
        <v>#REF!</v>
      </c>
      <c r="U314" s="211">
        <f t="shared" si="571"/>
        <v>0</v>
      </c>
      <c r="V314" s="211" t="e">
        <f t="shared" si="571"/>
        <v>#REF!</v>
      </c>
      <c r="W314" s="211">
        <f t="shared" si="571"/>
        <v>0</v>
      </c>
      <c r="X314" s="211" t="e">
        <f t="shared" si="571"/>
        <v>#REF!</v>
      </c>
      <c r="Y314" s="211">
        <f t="shared" si="571"/>
        <v>0</v>
      </c>
      <c r="Z314" s="211" t="e">
        <f t="shared" si="571"/>
        <v>#REF!</v>
      </c>
      <c r="AA314" s="211">
        <f t="shared" si="571"/>
        <v>0</v>
      </c>
      <c r="AB314" s="211" t="e">
        <f t="shared" si="571"/>
        <v>#REF!</v>
      </c>
    </row>
    <row r="315" spans="1:28" ht="51" hidden="1" customHeight="1" x14ac:dyDescent="0.2">
      <c r="A315" s="213" t="s">
        <v>140</v>
      </c>
      <c r="B315" s="206" t="s">
        <v>130</v>
      </c>
      <c r="C315" s="206" t="s">
        <v>202</v>
      </c>
      <c r="D315" s="206" t="s">
        <v>212</v>
      </c>
      <c r="E315" s="206" t="s">
        <v>141</v>
      </c>
      <c r="F315" s="206"/>
      <c r="G315" s="211"/>
      <c r="H315" s="211"/>
      <c r="I315" s="211"/>
      <c r="J315" s="211" t="e">
        <f>J316</f>
        <v>#REF!</v>
      </c>
      <c r="K315" s="211"/>
      <c r="L315" s="211" t="e">
        <f>L316</f>
        <v>#REF!</v>
      </c>
      <c r="M315" s="211">
        <f>M316</f>
        <v>0</v>
      </c>
      <c r="N315" s="211" t="e">
        <f t="shared" si="571"/>
        <v>#REF!</v>
      </c>
      <c r="O315" s="211">
        <f t="shared" si="571"/>
        <v>0</v>
      </c>
      <c r="P315" s="211" t="e">
        <f t="shared" si="571"/>
        <v>#REF!</v>
      </c>
      <c r="Q315" s="211">
        <f t="shared" si="571"/>
        <v>0</v>
      </c>
      <c r="R315" s="211" t="e">
        <f t="shared" si="571"/>
        <v>#REF!</v>
      </c>
      <c r="S315" s="211">
        <f t="shared" si="571"/>
        <v>0</v>
      </c>
      <c r="T315" s="211" t="e">
        <f t="shared" si="571"/>
        <v>#REF!</v>
      </c>
      <c r="U315" s="211">
        <f t="shared" si="571"/>
        <v>0</v>
      </c>
      <c r="V315" s="211" t="e">
        <f t="shared" si="571"/>
        <v>#REF!</v>
      </c>
      <c r="W315" s="211">
        <f t="shared" si="571"/>
        <v>0</v>
      </c>
      <c r="X315" s="211" t="e">
        <f t="shared" si="571"/>
        <v>#REF!</v>
      </c>
      <c r="Y315" s="211">
        <f t="shared" si="571"/>
        <v>0</v>
      </c>
      <c r="Z315" s="211" t="e">
        <f t="shared" si="571"/>
        <v>#REF!</v>
      </c>
      <c r="AA315" s="211">
        <f t="shared" si="571"/>
        <v>0</v>
      </c>
      <c r="AB315" s="211" t="e">
        <f t="shared" si="571"/>
        <v>#REF!</v>
      </c>
    </row>
    <row r="316" spans="1:28" ht="12.75" hidden="1" customHeight="1" x14ac:dyDescent="0.2">
      <c r="A316" s="213" t="s">
        <v>320</v>
      </c>
      <c r="B316" s="206" t="s">
        <v>130</v>
      </c>
      <c r="C316" s="206" t="s">
        <v>202</v>
      </c>
      <c r="D316" s="206" t="s">
        <v>212</v>
      </c>
      <c r="E316" s="206" t="s">
        <v>141</v>
      </c>
      <c r="F316" s="206" t="s">
        <v>321</v>
      </c>
      <c r="G316" s="211"/>
      <c r="H316" s="211"/>
      <c r="I316" s="211"/>
      <c r="J316" s="211" t="e">
        <f>#REF!+I316</f>
        <v>#REF!</v>
      </c>
      <c r="K316" s="211"/>
      <c r="L316" s="211" t="e">
        <f>F316+J316</f>
        <v>#REF!</v>
      </c>
      <c r="M316" s="211">
        <f>G316+K316</f>
        <v>0</v>
      </c>
      <c r="N316" s="211" t="e">
        <f t="shared" ref="N316:O316" si="572">H316+L316</f>
        <v>#REF!</v>
      </c>
      <c r="O316" s="211">
        <f t="shared" si="572"/>
        <v>0</v>
      </c>
      <c r="P316" s="211" t="e">
        <f>J316+N316</f>
        <v>#REF!</v>
      </c>
      <c r="Q316" s="211">
        <f t="shared" ref="Q316:R316" si="573">K316+O316</f>
        <v>0</v>
      </c>
      <c r="R316" s="211" t="e">
        <f t="shared" si="573"/>
        <v>#REF!</v>
      </c>
      <c r="S316" s="211">
        <f t="shared" ref="S316" si="574">M316+Q316</f>
        <v>0</v>
      </c>
      <c r="T316" s="211" t="e">
        <f t="shared" ref="T316" si="575">N316+R316</f>
        <v>#REF!</v>
      </c>
      <c r="U316" s="211">
        <f t="shared" ref="U316" si="576">O316+S316</f>
        <v>0</v>
      </c>
      <c r="V316" s="211" t="e">
        <f t="shared" ref="V316" si="577">P316+T316</f>
        <v>#REF!</v>
      </c>
      <c r="W316" s="211">
        <f t="shared" ref="W316" si="578">Q316+U316</f>
        <v>0</v>
      </c>
      <c r="X316" s="211" t="e">
        <f t="shared" ref="X316" si="579">R316+V316</f>
        <v>#REF!</v>
      </c>
      <c r="Y316" s="211">
        <f t="shared" ref="Y316" si="580">S316+W316</f>
        <v>0</v>
      </c>
      <c r="Z316" s="211" t="e">
        <f t="shared" ref="Z316" si="581">T316+X316</f>
        <v>#REF!</v>
      </c>
      <c r="AA316" s="211">
        <f t="shared" ref="AA316" si="582">U316+Y316</f>
        <v>0</v>
      </c>
      <c r="AB316" s="211" t="e">
        <f t="shared" ref="AB316" si="583">V316+Z316</f>
        <v>#REF!</v>
      </c>
    </row>
    <row r="317" spans="1:28" ht="30.75" hidden="1" customHeight="1" x14ac:dyDescent="0.2">
      <c r="A317" s="213" t="s">
        <v>123</v>
      </c>
      <c r="B317" s="206" t="s">
        <v>130</v>
      </c>
      <c r="C317" s="206" t="s">
        <v>202</v>
      </c>
      <c r="D317" s="206" t="s">
        <v>212</v>
      </c>
      <c r="E317" s="214" t="s">
        <v>332</v>
      </c>
      <c r="F317" s="206"/>
      <c r="G317" s="211"/>
      <c r="H317" s="211"/>
      <c r="I317" s="211">
        <f t="shared" ref="I317:AA318" si="584">I318</f>
        <v>-2264.25</v>
      </c>
      <c r="J317" s="211">
        <f t="shared" si="584"/>
        <v>-2264.25</v>
      </c>
      <c r="K317" s="211">
        <f t="shared" si="584"/>
        <v>-2264.25</v>
      </c>
      <c r="L317" s="211">
        <f t="shared" si="584"/>
        <v>-2264.25</v>
      </c>
      <c r="M317" s="211">
        <f t="shared" si="584"/>
        <v>-4528.5</v>
      </c>
      <c r="N317" s="211">
        <f t="shared" si="584"/>
        <v>-4528.5</v>
      </c>
      <c r="O317" s="211">
        <f t="shared" si="584"/>
        <v>-6792.75</v>
      </c>
      <c r="P317" s="211">
        <f t="shared" si="584"/>
        <v>-6792.75</v>
      </c>
      <c r="Q317" s="211">
        <f t="shared" si="584"/>
        <v>-11321.25</v>
      </c>
      <c r="R317" s="211">
        <f t="shared" si="584"/>
        <v>-11321.25</v>
      </c>
      <c r="S317" s="211">
        <f t="shared" si="584"/>
        <v>-18114</v>
      </c>
      <c r="T317" s="211">
        <f t="shared" si="584"/>
        <v>-18114</v>
      </c>
      <c r="U317" s="211">
        <f t="shared" si="584"/>
        <v>-29435.25</v>
      </c>
      <c r="V317" s="211">
        <f t="shared" si="584"/>
        <v>-29435.25</v>
      </c>
      <c r="W317" s="211">
        <f t="shared" si="584"/>
        <v>-47549.25</v>
      </c>
      <c r="X317" s="211">
        <f t="shared" si="584"/>
        <v>-47549.25</v>
      </c>
      <c r="Y317" s="211">
        <f t="shared" si="584"/>
        <v>-76984.5</v>
      </c>
      <c r="Z317" s="211">
        <f t="shared" ref="Y317:AB318" si="585">Z318</f>
        <v>-76984.5</v>
      </c>
      <c r="AA317" s="211">
        <f t="shared" si="584"/>
        <v>-124533.75</v>
      </c>
      <c r="AB317" s="211">
        <f t="shared" si="585"/>
        <v>-124533.75</v>
      </c>
    </row>
    <row r="318" spans="1:28" hidden="1" x14ac:dyDescent="0.2">
      <c r="A318" s="213" t="s">
        <v>333</v>
      </c>
      <c r="B318" s="206" t="s">
        <v>130</v>
      </c>
      <c r="C318" s="206" t="s">
        <v>202</v>
      </c>
      <c r="D318" s="206" t="s">
        <v>212</v>
      </c>
      <c r="E318" s="214" t="s">
        <v>334</v>
      </c>
      <c r="F318" s="206"/>
      <c r="G318" s="211"/>
      <c r="H318" s="211"/>
      <c r="I318" s="211">
        <f t="shared" si="584"/>
        <v>-2264.25</v>
      </c>
      <c r="J318" s="211">
        <f t="shared" si="584"/>
        <v>-2264.25</v>
      </c>
      <c r="K318" s="211">
        <f t="shared" si="584"/>
        <v>-2264.25</v>
      </c>
      <c r="L318" s="211">
        <f t="shared" si="584"/>
        <v>-2264.25</v>
      </c>
      <c r="M318" s="211">
        <f t="shared" si="584"/>
        <v>-4528.5</v>
      </c>
      <c r="N318" s="211">
        <f t="shared" si="584"/>
        <v>-4528.5</v>
      </c>
      <c r="O318" s="211">
        <f t="shared" si="584"/>
        <v>-6792.75</v>
      </c>
      <c r="P318" s="211">
        <f t="shared" si="584"/>
        <v>-6792.75</v>
      </c>
      <c r="Q318" s="211">
        <f t="shared" si="584"/>
        <v>-11321.25</v>
      </c>
      <c r="R318" s="211">
        <f t="shared" si="584"/>
        <v>-11321.25</v>
      </c>
      <c r="S318" s="211">
        <f t="shared" si="584"/>
        <v>-18114</v>
      </c>
      <c r="T318" s="211">
        <f t="shared" si="584"/>
        <v>-18114</v>
      </c>
      <c r="U318" s="211">
        <f t="shared" si="584"/>
        <v>-29435.25</v>
      </c>
      <c r="V318" s="211">
        <f t="shared" si="584"/>
        <v>-29435.25</v>
      </c>
      <c r="W318" s="211">
        <f t="shared" si="584"/>
        <v>-47549.25</v>
      </c>
      <c r="X318" s="211">
        <f t="shared" si="584"/>
        <v>-47549.25</v>
      </c>
      <c r="Y318" s="211">
        <f t="shared" si="585"/>
        <v>-76984.5</v>
      </c>
      <c r="Z318" s="211">
        <f t="shared" si="585"/>
        <v>-76984.5</v>
      </c>
      <c r="AA318" s="211">
        <f t="shared" si="585"/>
        <v>-124533.75</v>
      </c>
      <c r="AB318" s="211">
        <f t="shared" si="585"/>
        <v>-124533.75</v>
      </c>
    </row>
    <row r="319" spans="1:28" hidden="1" x14ac:dyDescent="0.2">
      <c r="A319" s="213" t="s">
        <v>886</v>
      </c>
      <c r="B319" s="206" t="s">
        <v>130</v>
      </c>
      <c r="C319" s="206" t="s">
        <v>202</v>
      </c>
      <c r="D319" s="206" t="s">
        <v>212</v>
      </c>
      <c r="E319" s="214" t="s">
        <v>334</v>
      </c>
      <c r="F319" s="206" t="s">
        <v>96</v>
      </c>
      <c r="G319" s="211"/>
      <c r="H319" s="211"/>
      <c r="I319" s="211">
        <v>-2264.25</v>
      </c>
      <c r="J319" s="211">
        <f>G319+I319</f>
        <v>-2264.25</v>
      </c>
      <c r="K319" s="211">
        <v>-2264.25</v>
      </c>
      <c r="L319" s="211">
        <f>H319+J319</f>
        <v>-2264.25</v>
      </c>
      <c r="M319" s="211">
        <f>I319+K319</f>
        <v>-4528.5</v>
      </c>
      <c r="N319" s="211">
        <f t="shared" ref="N319:O319" si="586">J319+L319</f>
        <v>-4528.5</v>
      </c>
      <c r="O319" s="211">
        <f t="shared" si="586"/>
        <v>-6792.75</v>
      </c>
      <c r="P319" s="211">
        <f>L319+N319</f>
        <v>-6792.75</v>
      </c>
      <c r="Q319" s="211">
        <f t="shared" ref="Q319:R319" si="587">M319+O319</f>
        <v>-11321.25</v>
      </c>
      <c r="R319" s="211">
        <f t="shared" si="587"/>
        <v>-11321.25</v>
      </c>
      <c r="S319" s="211">
        <f t="shared" ref="S319" si="588">O319+Q319</f>
        <v>-18114</v>
      </c>
      <c r="T319" s="211">
        <f t="shared" ref="T319" si="589">P319+R319</f>
        <v>-18114</v>
      </c>
      <c r="U319" s="211">
        <f t="shared" ref="U319" si="590">Q319+S319</f>
        <v>-29435.25</v>
      </c>
      <c r="V319" s="211">
        <f t="shared" ref="V319" si="591">R319+T319</f>
        <v>-29435.25</v>
      </c>
      <c r="W319" s="211">
        <f t="shared" ref="W319" si="592">S319+U319</f>
        <v>-47549.25</v>
      </c>
      <c r="X319" s="211">
        <f t="shared" ref="X319" si="593">T319+V319</f>
        <v>-47549.25</v>
      </c>
      <c r="Y319" s="211">
        <f t="shared" ref="Y319" si="594">U319+W319</f>
        <v>-76984.5</v>
      </c>
      <c r="Z319" s="211">
        <f t="shared" ref="Z319" si="595">V319+X319</f>
        <v>-76984.5</v>
      </c>
      <c r="AA319" s="211">
        <f t="shared" ref="AA319" si="596">W319+Y319</f>
        <v>-124533.75</v>
      </c>
      <c r="AB319" s="211">
        <f t="shared" ref="AB319" si="597">X319+Z319</f>
        <v>-124533.75</v>
      </c>
    </row>
    <row r="320" spans="1:28" ht="27" hidden="1" customHeight="1" x14ac:dyDescent="0.2">
      <c r="A320" s="213" t="s">
        <v>958</v>
      </c>
      <c r="B320" s="206" t="s">
        <v>130</v>
      </c>
      <c r="C320" s="206" t="s">
        <v>202</v>
      </c>
      <c r="D320" s="206" t="s">
        <v>212</v>
      </c>
      <c r="E320" s="214" t="s">
        <v>453</v>
      </c>
      <c r="F320" s="206"/>
      <c r="G320" s="211"/>
      <c r="H320" s="211"/>
      <c r="I320" s="211">
        <f>I321+I323</f>
        <v>-12509.01</v>
      </c>
      <c r="J320" s="211" t="e">
        <f>J321+J323</f>
        <v>#REF!</v>
      </c>
      <c r="K320" s="211">
        <f>K321+K323</f>
        <v>-12509.01</v>
      </c>
      <c r="L320" s="211" t="e">
        <f>L321+L323</f>
        <v>#REF!</v>
      </c>
      <c r="M320" s="211" t="e">
        <f>M321+M323</f>
        <v>#REF!</v>
      </c>
      <c r="N320" s="211" t="e">
        <f t="shared" ref="N320:R320" si="598">N321+N323</f>
        <v>#REF!</v>
      </c>
      <c r="O320" s="211" t="e">
        <f t="shared" si="598"/>
        <v>#REF!</v>
      </c>
      <c r="P320" s="211" t="e">
        <f t="shared" si="598"/>
        <v>#REF!</v>
      </c>
      <c r="Q320" s="211" t="e">
        <f t="shared" si="598"/>
        <v>#REF!</v>
      </c>
      <c r="R320" s="211" t="e">
        <f t="shared" si="598"/>
        <v>#REF!</v>
      </c>
      <c r="S320" s="211" t="e">
        <f t="shared" ref="S320:T320" si="599">S321+S323</f>
        <v>#REF!</v>
      </c>
      <c r="T320" s="211" t="e">
        <f t="shared" si="599"/>
        <v>#REF!</v>
      </c>
      <c r="U320" s="211" t="e">
        <f t="shared" ref="U320:V320" si="600">U321+U323</f>
        <v>#REF!</v>
      </c>
      <c r="V320" s="211" t="e">
        <f t="shared" si="600"/>
        <v>#REF!</v>
      </c>
      <c r="W320" s="211" t="e">
        <f t="shared" ref="W320:X320" si="601">W321+W323</f>
        <v>#REF!</v>
      </c>
      <c r="X320" s="211" t="e">
        <f t="shared" si="601"/>
        <v>#REF!</v>
      </c>
      <c r="Y320" s="211" t="e">
        <f t="shared" ref="Y320:Z320" si="602">Y321+Y323</f>
        <v>#REF!</v>
      </c>
      <c r="Z320" s="211" t="e">
        <f t="shared" si="602"/>
        <v>#REF!</v>
      </c>
      <c r="AA320" s="211" t="e">
        <f t="shared" ref="AA320:AB320" si="603">AA321+AA323</f>
        <v>#REF!</v>
      </c>
      <c r="AB320" s="211" t="e">
        <f t="shared" si="603"/>
        <v>#REF!</v>
      </c>
    </row>
    <row r="321" spans="1:28" ht="27" hidden="1" customHeight="1" x14ac:dyDescent="0.2">
      <c r="A321" s="213" t="s">
        <v>947</v>
      </c>
      <c r="B321" s="206" t="s">
        <v>130</v>
      </c>
      <c r="C321" s="206" t="s">
        <v>202</v>
      </c>
      <c r="D321" s="206" t="s">
        <v>212</v>
      </c>
      <c r="E321" s="214" t="s">
        <v>454</v>
      </c>
      <c r="F321" s="206"/>
      <c r="G321" s="211"/>
      <c r="H321" s="211"/>
      <c r="I321" s="211">
        <f>I322</f>
        <v>-2241.17</v>
      </c>
      <c r="J321" s="211" t="e">
        <f>J322</f>
        <v>#REF!</v>
      </c>
      <c r="K321" s="211">
        <f>K322</f>
        <v>-2241.17</v>
      </c>
      <c r="L321" s="211" t="e">
        <f>L322</f>
        <v>#REF!</v>
      </c>
      <c r="M321" s="211" t="e">
        <f>M322</f>
        <v>#REF!</v>
      </c>
      <c r="N321" s="211" t="e">
        <f t="shared" ref="N321:AB321" si="604">N322</f>
        <v>#REF!</v>
      </c>
      <c r="O321" s="211" t="e">
        <f t="shared" si="604"/>
        <v>#REF!</v>
      </c>
      <c r="P321" s="211" t="e">
        <f t="shared" si="604"/>
        <v>#REF!</v>
      </c>
      <c r="Q321" s="211" t="e">
        <f t="shared" si="604"/>
        <v>#REF!</v>
      </c>
      <c r="R321" s="211" t="e">
        <f t="shared" si="604"/>
        <v>#REF!</v>
      </c>
      <c r="S321" s="211" t="e">
        <f t="shared" si="604"/>
        <v>#REF!</v>
      </c>
      <c r="T321" s="211" t="e">
        <f t="shared" si="604"/>
        <v>#REF!</v>
      </c>
      <c r="U321" s="211" t="e">
        <f t="shared" si="604"/>
        <v>#REF!</v>
      </c>
      <c r="V321" s="211" t="e">
        <f t="shared" si="604"/>
        <v>#REF!</v>
      </c>
      <c r="W321" s="211" t="e">
        <f t="shared" si="604"/>
        <v>#REF!</v>
      </c>
      <c r="X321" s="211" t="e">
        <f t="shared" si="604"/>
        <v>#REF!</v>
      </c>
      <c r="Y321" s="211" t="e">
        <f t="shared" si="604"/>
        <v>#REF!</v>
      </c>
      <c r="Z321" s="211" t="e">
        <f t="shared" si="604"/>
        <v>#REF!</v>
      </c>
      <c r="AA321" s="211" t="e">
        <f t="shared" si="604"/>
        <v>#REF!</v>
      </c>
      <c r="AB321" s="211" t="e">
        <f t="shared" si="604"/>
        <v>#REF!</v>
      </c>
    </row>
    <row r="322" spans="1:28" ht="21" hidden="1" customHeight="1" x14ac:dyDescent="0.2">
      <c r="A322" s="213" t="s">
        <v>886</v>
      </c>
      <c r="B322" s="206" t="s">
        <v>130</v>
      </c>
      <c r="C322" s="206" t="s">
        <v>202</v>
      </c>
      <c r="D322" s="206" t="s">
        <v>212</v>
      </c>
      <c r="E322" s="214" t="s">
        <v>454</v>
      </c>
      <c r="F322" s="206" t="s">
        <v>96</v>
      </c>
      <c r="G322" s="211"/>
      <c r="H322" s="211"/>
      <c r="I322" s="211">
        <v>-2241.17</v>
      </c>
      <c r="J322" s="211" t="e">
        <f>#REF!+I322</f>
        <v>#REF!</v>
      </c>
      <c r="K322" s="211">
        <v>-2241.17</v>
      </c>
      <c r="L322" s="211" t="e">
        <f>#REF!+J322</f>
        <v>#REF!</v>
      </c>
      <c r="M322" s="211" t="e">
        <f>#REF!+K322</f>
        <v>#REF!</v>
      </c>
      <c r="N322" s="211" t="e">
        <f>#REF!+L322</f>
        <v>#REF!</v>
      </c>
      <c r="O322" s="211" t="e">
        <f>#REF!+M322</f>
        <v>#REF!</v>
      </c>
      <c r="P322" s="211" t="e">
        <f>#REF!+N322</f>
        <v>#REF!</v>
      </c>
      <c r="Q322" s="211" t="e">
        <f>#REF!+O322</f>
        <v>#REF!</v>
      </c>
      <c r="R322" s="211" t="e">
        <f>#REF!+P322</f>
        <v>#REF!</v>
      </c>
      <c r="S322" s="211" t="e">
        <f>#REF!+Q322</f>
        <v>#REF!</v>
      </c>
      <c r="T322" s="211" t="e">
        <f>#REF!+R322</f>
        <v>#REF!</v>
      </c>
      <c r="U322" s="211" t="e">
        <f>#REF!+S322</f>
        <v>#REF!</v>
      </c>
      <c r="V322" s="211" t="e">
        <f>#REF!+T322</f>
        <v>#REF!</v>
      </c>
      <c r="W322" s="211" t="e">
        <f>#REF!+U322</f>
        <v>#REF!</v>
      </c>
      <c r="X322" s="211" t="e">
        <f>#REF!+V322</f>
        <v>#REF!</v>
      </c>
      <c r="Y322" s="211" t="e">
        <f>#REF!+W322</f>
        <v>#REF!</v>
      </c>
      <c r="Z322" s="211" t="e">
        <f>#REF!+X322</f>
        <v>#REF!</v>
      </c>
      <c r="AA322" s="211" t="e">
        <f>#REF!+Y322</f>
        <v>#REF!</v>
      </c>
      <c r="AB322" s="211" t="e">
        <f>#REF!+Z322</f>
        <v>#REF!</v>
      </c>
    </row>
    <row r="323" spans="1:28" ht="27" hidden="1" customHeight="1" x14ac:dyDescent="0.2">
      <c r="A323" s="213" t="s">
        <v>959</v>
      </c>
      <c r="B323" s="206" t="s">
        <v>130</v>
      </c>
      <c r="C323" s="206" t="s">
        <v>202</v>
      </c>
      <c r="D323" s="206" t="s">
        <v>212</v>
      </c>
      <c r="E323" s="214" t="s">
        <v>481</v>
      </c>
      <c r="F323" s="206"/>
      <c r="G323" s="211"/>
      <c r="H323" s="211"/>
      <c r="I323" s="211">
        <f>I324+I325+I326+I327+I328+I329</f>
        <v>-10267.84</v>
      </c>
      <c r="J323" s="211" t="e">
        <f>J324+J325+J326+J327+J328+J329</f>
        <v>#REF!</v>
      </c>
      <c r="K323" s="211">
        <f>K324+K325+K326+K327+K328+K329</f>
        <v>-10267.84</v>
      </c>
      <c r="L323" s="211" t="e">
        <f>L324+L325+L326+L327+L328+L329</f>
        <v>#REF!</v>
      </c>
      <c r="M323" s="211" t="e">
        <f>M324+M325+M326+M327+M328+M329</f>
        <v>#REF!</v>
      </c>
      <c r="N323" s="211" t="e">
        <f t="shared" ref="N323:R323" si="605">N324+N325+N326+N327+N328+N329</f>
        <v>#REF!</v>
      </c>
      <c r="O323" s="211" t="e">
        <f t="shared" si="605"/>
        <v>#REF!</v>
      </c>
      <c r="P323" s="211" t="e">
        <f t="shared" si="605"/>
        <v>#REF!</v>
      </c>
      <c r="Q323" s="211" t="e">
        <f t="shared" si="605"/>
        <v>#REF!</v>
      </c>
      <c r="R323" s="211" t="e">
        <f t="shared" si="605"/>
        <v>#REF!</v>
      </c>
      <c r="S323" s="211" t="e">
        <f t="shared" ref="S323:T323" si="606">S324+S325+S326+S327+S328+S329</f>
        <v>#REF!</v>
      </c>
      <c r="T323" s="211" t="e">
        <f t="shared" si="606"/>
        <v>#REF!</v>
      </c>
      <c r="U323" s="211" t="e">
        <f t="shared" ref="U323:V323" si="607">U324+U325+U326+U327+U328+U329</f>
        <v>#REF!</v>
      </c>
      <c r="V323" s="211" t="e">
        <f t="shared" si="607"/>
        <v>#REF!</v>
      </c>
      <c r="W323" s="211" t="e">
        <f t="shared" ref="W323:X323" si="608">W324+W325+W326+W327+W328+W329</f>
        <v>#REF!</v>
      </c>
      <c r="X323" s="211" t="e">
        <f t="shared" si="608"/>
        <v>#REF!</v>
      </c>
      <c r="Y323" s="211" t="e">
        <f t="shared" ref="Y323:Z323" si="609">Y324+Y325+Y326+Y327+Y328+Y329</f>
        <v>#REF!</v>
      </c>
      <c r="Z323" s="211" t="e">
        <f t="shared" si="609"/>
        <v>#REF!</v>
      </c>
      <c r="AA323" s="211" t="e">
        <f t="shared" ref="AA323:AB323" si="610">AA324+AA325+AA326+AA327+AA328+AA329</f>
        <v>#REF!</v>
      </c>
      <c r="AB323" s="211" t="e">
        <f t="shared" si="610"/>
        <v>#REF!</v>
      </c>
    </row>
    <row r="324" spans="1:28" ht="15.75" hidden="1" customHeight="1" x14ac:dyDescent="0.2">
      <c r="A324" s="213" t="s">
        <v>886</v>
      </c>
      <c r="B324" s="206" t="s">
        <v>130</v>
      </c>
      <c r="C324" s="206" t="s">
        <v>202</v>
      </c>
      <c r="D324" s="206" t="s">
        <v>212</v>
      </c>
      <c r="E324" s="214" t="s">
        <v>481</v>
      </c>
      <c r="F324" s="206" t="s">
        <v>96</v>
      </c>
      <c r="G324" s="211"/>
      <c r="H324" s="211"/>
      <c r="I324" s="211">
        <v>-7598.11</v>
      </c>
      <c r="J324" s="211" t="e">
        <f>#REF!+I324</f>
        <v>#REF!</v>
      </c>
      <c r="K324" s="211">
        <v>-7598.11</v>
      </c>
      <c r="L324" s="211" t="e">
        <f>#REF!+J324</f>
        <v>#REF!</v>
      </c>
      <c r="M324" s="211" t="e">
        <f>#REF!+K324</f>
        <v>#REF!</v>
      </c>
      <c r="N324" s="211" t="e">
        <f>#REF!+L324</f>
        <v>#REF!</v>
      </c>
      <c r="O324" s="211" t="e">
        <f>#REF!+M324</f>
        <v>#REF!</v>
      </c>
      <c r="P324" s="211" t="e">
        <f>#REF!+N324</f>
        <v>#REF!</v>
      </c>
      <c r="Q324" s="211" t="e">
        <f>#REF!+O324</f>
        <v>#REF!</v>
      </c>
      <c r="R324" s="211" t="e">
        <f>#REF!+P324</f>
        <v>#REF!</v>
      </c>
      <c r="S324" s="211" t="e">
        <f>#REF!+Q324</f>
        <v>#REF!</v>
      </c>
      <c r="T324" s="211" t="e">
        <f>#REF!+R324</f>
        <v>#REF!</v>
      </c>
      <c r="U324" s="211" t="e">
        <f>#REF!+S324</f>
        <v>#REF!</v>
      </c>
      <c r="V324" s="211" t="e">
        <f>#REF!+T324</f>
        <v>#REF!</v>
      </c>
      <c r="W324" s="211" t="e">
        <f>#REF!+U324</f>
        <v>#REF!</v>
      </c>
      <c r="X324" s="211" t="e">
        <f>#REF!+V324</f>
        <v>#REF!</v>
      </c>
      <c r="Y324" s="211" t="e">
        <f>#REF!+W324</f>
        <v>#REF!</v>
      </c>
      <c r="Z324" s="211" t="e">
        <f>#REF!+X324</f>
        <v>#REF!</v>
      </c>
      <c r="AA324" s="211" t="e">
        <f>#REF!+Y324</f>
        <v>#REF!</v>
      </c>
      <c r="AB324" s="211" t="e">
        <f>#REF!+Z324</f>
        <v>#REF!</v>
      </c>
    </row>
    <row r="325" spans="1:28" ht="12.75" hidden="1" customHeight="1" x14ac:dyDescent="0.2">
      <c r="A325" s="213" t="s">
        <v>97</v>
      </c>
      <c r="B325" s="206" t="s">
        <v>130</v>
      </c>
      <c r="C325" s="206" t="s">
        <v>202</v>
      </c>
      <c r="D325" s="206" t="s">
        <v>212</v>
      </c>
      <c r="E325" s="214" t="s">
        <v>481</v>
      </c>
      <c r="F325" s="206" t="s">
        <v>98</v>
      </c>
      <c r="G325" s="211"/>
      <c r="H325" s="211"/>
      <c r="I325" s="211">
        <v>-511.2</v>
      </c>
      <c r="J325" s="211" t="e">
        <f>#REF!+I325</f>
        <v>#REF!</v>
      </c>
      <c r="K325" s="211">
        <v>-511.2</v>
      </c>
      <c r="L325" s="211" t="e">
        <f>#REF!+J325</f>
        <v>#REF!</v>
      </c>
      <c r="M325" s="211" t="e">
        <f>#REF!+K325</f>
        <v>#REF!</v>
      </c>
      <c r="N325" s="211" t="e">
        <f>#REF!+L325</f>
        <v>#REF!</v>
      </c>
      <c r="O325" s="211" t="e">
        <f>#REF!+M325</f>
        <v>#REF!</v>
      </c>
      <c r="P325" s="211" t="e">
        <f>#REF!+N325</f>
        <v>#REF!</v>
      </c>
      <c r="Q325" s="211" t="e">
        <f>#REF!+O325</f>
        <v>#REF!</v>
      </c>
      <c r="R325" s="211" t="e">
        <f>#REF!+P325</f>
        <v>#REF!</v>
      </c>
      <c r="S325" s="211" t="e">
        <f>#REF!+Q325</f>
        <v>#REF!</v>
      </c>
      <c r="T325" s="211" t="e">
        <f>#REF!+R325</f>
        <v>#REF!</v>
      </c>
      <c r="U325" s="211" t="e">
        <f>#REF!+S325</f>
        <v>#REF!</v>
      </c>
      <c r="V325" s="211" t="e">
        <f>#REF!+T325</f>
        <v>#REF!</v>
      </c>
      <c r="W325" s="211" t="e">
        <f>#REF!+U325</f>
        <v>#REF!</v>
      </c>
      <c r="X325" s="211" t="e">
        <f>#REF!+V325</f>
        <v>#REF!</v>
      </c>
      <c r="Y325" s="211" t="e">
        <f>#REF!+W325</f>
        <v>#REF!</v>
      </c>
      <c r="Z325" s="211" t="e">
        <f>#REF!+X325</f>
        <v>#REF!</v>
      </c>
      <c r="AA325" s="211" t="e">
        <f>#REF!+Y325</f>
        <v>#REF!</v>
      </c>
      <c r="AB325" s="211" t="e">
        <f>#REF!+Z325</f>
        <v>#REF!</v>
      </c>
    </row>
    <row r="326" spans="1:28" ht="12.75" hidden="1" customHeight="1" x14ac:dyDescent="0.2">
      <c r="A326" s="213" t="s">
        <v>99</v>
      </c>
      <c r="B326" s="206" t="s">
        <v>130</v>
      </c>
      <c r="C326" s="206" t="s">
        <v>202</v>
      </c>
      <c r="D326" s="206" t="s">
        <v>212</v>
      </c>
      <c r="E326" s="214" t="s">
        <v>481</v>
      </c>
      <c r="F326" s="206" t="s">
        <v>100</v>
      </c>
      <c r="G326" s="211"/>
      <c r="H326" s="211"/>
      <c r="I326" s="211">
        <v>-200</v>
      </c>
      <c r="J326" s="211" t="e">
        <f>#REF!+I326</f>
        <v>#REF!</v>
      </c>
      <c r="K326" s="211">
        <v>-200</v>
      </c>
      <c r="L326" s="211" t="e">
        <f>#REF!+J326</f>
        <v>#REF!</v>
      </c>
      <c r="M326" s="211" t="e">
        <f>#REF!+K326</f>
        <v>#REF!</v>
      </c>
      <c r="N326" s="211" t="e">
        <f>#REF!+L326</f>
        <v>#REF!</v>
      </c>
      <c r="O326" s="211" t="e">
        <f>#REF!+M326</f>
        <v>#REF!</v>
      </c>
      <c r="P326" s="211" t="e">
        <f>#REF!+N326</f>
        <v>#REF!</v>
      </c>
      <c r="Q326" s="211" t="e">
        <f>#REF!+O326</f>
        <v>#REF!</v>
      </c>
      <c r="R326" s="211" t="e">
        <f>#REF!+P326</f>
        <v>#REF!</v>
      </c>
      <c r="S326" s="211" t="e">
        <f>#REF!+Q326</f>
        <v>#REF!</v>
      </c>
      <c r="T326" s="211" t="e">
        <f>#REF!+R326</f>
        <v>#REF!</v>
      </c>
      <c r="U326" s="211" t="e">
        <f>#REF!+S326</f>
        <v>#REF!</v>
      </c>
      <c r="V326" s="211" t="e">
        <f>#REF!+T326</f>
        <v>#REF!</v>
      </c>
      <c r="W326" s="211" t="e">
        <f>#REF!+U326</f>
        <v>#REF!</v>
      </c>
      <c r="X326" s="211" t="e">
        <f>#REF!+V326</f>
        <v>#REF!</v>
      </c>
      <c r="Y326" s="211" t="e">
        <f>#REF!+W326</f>
        <v>#REF!</v>
      </c>
      <c r="Z326" s="211" t="e">
        <f>#REF!+X326</f>
        <v>#REF!</v>
      </c>
      <c r="AA326" s="211" t="e">
        <f>#REF!+Y326</f>
        <v>#REF!</v>
      </c>
      <c r="AB326" s="211" t="e">
        <f>#REF!+Z326</f>
        <v>#REF!</v>
      </c>
    </row>
    <row r="327" spans="1:28" ht="12.75" hidden="1" customHeight="1" x14ac:dyDescent="0.2">
      <c r="A327" s="213" t="s">
        <v>1222</v>
      </c>
      <c r="B327" s="206" t="s">
        <v>130</v>
      </c>
      <c r="C327" s="206" t="s">
        <v>202</v>
      </c>
      <c r="D327" s="206" t="s">
        <v>212</v>
      </c>
      <c r="E327" s="214" t="s">
        <v>481</v>
      </c>
      <c r="F327" s="206" t="s">
        <v>94</v>
      </c>
      <c r="G327" s="211"/>
      <c r="H327" s="211"/>
      <c r="I327" s="211">
        <v>-1788.53</v>
      </c>
      <c r="J327" s="211" t="e">
        <f>#REF!+I327</f>
        <v>#REF!</v>
      </c>
      <c r="K327" s="211">
        <v>-1788.53</v>
      </c>
      <c r="L327" s="211" t="e">
        <f>#REF!+J327</f>
        <v>#REF!</v>
      </c>
      <c r="M327" s="211" t="e">
        <f>#REF!+K327</f>
        <v>#REF!</v>
      </c>
      <c r="N327" s="211" t="e">
        <f>#REF!+L327</f>
        <v>#REF!</v>
      </c>
      <c r="O327" s="211" t="e">
        <f>#REF!+M327</f>
        <v>#REF!</v>
      </c>
      <c r="P327" s="211" t="e">
        <f>#REF!+N327</f>
        <v>#REF!</v>
      </c>
      <c r="Q327" s="211" t="e">
        <f>#REF!+O327</f>
        <v>#REF!</v>
      </c>
      <c r="R327" s="211" t="e">
        <f>#REF!+P327</f>
        <v>#REF!</v>
      </c>
      <c r="S327" s="211" t="e">
        <f>#REF!+Q327</f>
        <v>#REF!</v>
      </c>
      <c r="T327" s="211" t="e">
        <f>#REF!+R327</f>
        <v>#REF!</v>
      </c>
      <c r="U327" s="211" t="e">
        <f>#REF!+S327</f>
        <v>#REF!</v>
      </c>
      <c r="V327" s="211" t="e">
        <f>#REF!+T327</f>
        <v>#REF!</v>
      </c>
      <c r="W327" s="211" t="e">
        <f>#REF!+U327</f>
        <v>#REF!</v>
      </c>
      <c r="X327" s="211" t="e">
        <f>#REF!+V327</f>
        <v>#REF!</v>
      </c>
      <c r="Y327" s="211" t="e">
        <f>#REF!+W327</f>
        <v>#REF!</v>
      </c>
      <c r="Z327" s="211" t="e">
        <f>#REF!+X327</f>
        <v>#REF!</v>
      </c>
      <c r="AA327" s="211" t="e">
        <f>#REF!+Y327</f>
        <v>#REF!</v>
      </c>
      <c r="AB327" s="211" t="e">
        <f>#REF!+Z327</f>
        <v>#REF!</v>
      </c>
    </row>
    <row r="328" spans="1:28" ht="12.75" hidden="1" customHeight="1" x14ac:dyDescent="0.2">
      <c r="A328" s="213" t="s">
        <v>103</v>
      </c>
      <c r="B328" s="206" t="s">
        <v>130</v>
      </c>
      <c r="C328" s="206" t="s">
        <v>202</v>
      </c>
      <c r="D328" s="206" t="s">
        <v>212</v>
      </c>
      <c r="E328" s="214" t="s">
        <v>481</v>
      </c>
      <c r="F328" s="206" t="s">
        <v>104</v>
      </c>
      <c r="G328" s="211"/>
      <c r="H328" s="211"/>
      <c r="I328" s="211">
        <v>-31</v>
      </c>
      <c r="J328" s="211" t="e">
        <f>#REF!+I328</f>
        <v>#REF!</v>
      </c>
      <c r="K328" s="211">
        <v>-31</v>
      </c>
      <c r="L328" s="211" t="e">
        <f>#REF!+J328</f>
        <v>#REF!</v>
      </c>
      <c r="M328" s="211" t="e">
        <f>#REF!+K328</f>
        <v>#REF!</v>
      </c>
      <c r="N328" s="211" t="e">
        <f>#REF!+L328</f>
        <v>#REF!</v>
      </c>
      <c r="O328" s="211" t="e">
        <f>#REF!+M328</f>
        <v>#REF!</v>
      </c>
      <c r="P328" s="211" t="e">
        <f>#REF!+N328</f>
        <v>#REF!</v>
      </c>
      <c r="Q328" s="211" t="e">
        <f>#REF!+O328</f>
        <v>#REF!</v>
      </c>
      <c r="R328" s="211" t="e">
        <f>#REF!+P328</f>
        <v>#REF!</v>
      </c>
      <c r="S328" s="211" t="e">
        <f>#REF!+Q328</f>
        <v>#REF!</v>
      </c>
      <c r="T328" s="211" t="e">
        <f>#REF!+R328</f>
        <v>#REF!</v>
      </c>
      <c r="U328" s="211" t="e">
        <f>#REF!+S328</f>
        <v>#REF!</v>
      </c>
      <c r="V328" s="211" t="e">
        <f>#REF!+T328</f>
        <v>#REF!</v>
      </c>
      <c r="W328" s="211" t="e">
        <f>#REF!+U328</f>
        <v>#REF!</v>
      </c>
      <c r="X328" s="211" t="e">
        <f>#REF!+V328</f>
        <v>#REF!</v>
      </c>
      <c r="Y328" s="211" t="e">
        <f>#REF!+W328</f>
        <v>#REF!</v>
      </c>
      <c r="Z328" s="211" t="e">
        <f>#REF!+X328</f>
        <v>#REF!</v>
      </c>
      <c r="AA328" s="211" t="e">
        <f>#REF!+Y328</f>
        <v>#REF!</v>
      </c>
      <c r="AB328" s="211" t="e">
        <f>#REF!+Z328</f>
        <v>#REF!</v>
      </c>
    </row>
    <row r="329" spans="1:28" ht="15" hidden="1" customHeight="1" x14ac:dyDescent="0.2">
      <c r="A329" s="213" t="s">
        <v>398</v>
      </c>
      <c r="B329" s="206" t="s">
        <v>130</v>
      </c>
      <c r="C329" s="206" t="s">
        <v>202</v>
      </c>
      <c r="D329" s="206" t="s">
        <v>212</v>
      </c>
      <c r="E329" s="214" t="s">
        <v>481</v>
      </c>
      <c r="F329" s="206" t="s">
        <v>106</v>
      </c>
      <c r="G329" s="211"/>
      <c r="H329" s="211"/>
      <c r="I329" s="211">
        <v>-139</v>
      </c>
      <c r="J329" s="211" t="e">
        <f>#REF!+I329</f>
        <v>#REF!</v>
      </c>
      <c r="K329" s="211">
        <v>-139</v>
      </c>
      <c r="L329" s="211" t="e">
        <f>#REF!+J329</f>
        <v>#REF!</v>
      </c>
      <c r="M329" s="211" t="e">
        <f>#REF!+K329</f>
        <v>#REF!</v>
      </c>
      <c r="N329" s="211" t="e">
        <f>#REF!+L329</f>
        <v>#REF!</v>
      </c>
      <c r="O329" s="211" t="e">
        <f>#REF!+M329</f>
        <v>#REF!</v>
      </c>
      <c r="P329" s="211" t="e">
        <f>#REF!+N329</f>
        <v>#REF!</v>
      </c>
      <c r="Q329" s="211" t="e">
        <f>#REF!+O329</f>
        <v>#REF!</v>
      </c>
      <c r="R329" s="211" t="e">
        <f>#REF!+P329</f>
        <v>#REF!</v>
      </c>
      <c r="S329" s="211" t="e">
        <f>#REF!+Q329</f>
        <v>#REF!</v>
      </c>
      <c r="T329" s="211" t="e">
        <f>#REF!+R329</f>
        <v>#REF!</v>
      </c>
      <c r="U329" s="211" t="e">
        <f>#REF!+S329</f>
        <v>#REF!</v>
      </c>
      <c r="V329" s="211" t="e">
        <f>#REF!+T329</f>
        <v>#REF!</v>
      </c>
      <c r="W329" s="211" t="e">
        <f>#REF!+U329</f>
        <v>#REF!</v>
      </c>
      <c r="X329" s="211" t="e">
        <f>#REF!+V329</f>
        <v>#REF!</v>
      </c>
      <c r="Y329" s="211" t="e">
        <f>#REF!+W329</f>
        <v>#REF!</v>
      </c>
      <c r="Z329" s="211" t="e">
        <f>#REF!+X329</f>
        <v>#REF!</v>
      </c>
      <c r="AA329" s="211" t="e">
        <f>#REF!+Y329</f>
        <v>#REF!</v>
      </c>
      <c r="AB329" s="211" t="e">
        <f>#REF!+Z329</f>
        <v>#REF!</v>
      </c>
    </row>
    <row r="330" spans="1:28" ht="12.75" hidden="1" customHeight="1" x14ac:dyDescent="0.2">
      <c r="A330" s="213" t="s">
        <v>402</v>
      </c>
      <c r="B330" s="206" t="s">
        <v>130</v>
      </c>
      <c r="C330" s="206" t="s">
        <v>202</v>
      </c>
      <c r="D330" s="206" t="s">
        <v>212</v>
      </c>
      <c r="E330" s="206" t="s">
        <v>62</v>
      </c>
      <c r="F330" s="206"/>
      <c r="G330" s="211"/>
      <c r="H330" s="211"/>
      <c r="I330" s="211">
        <f>I331</f>
        <v>-9411.64</v>
      </c>
      <c r="J330" s="211">
        <f>J331</f>
        <v>-9411.64</v>
      </c>
      <c r="K330" s="211">
        <f>K331</f>
        <v>-9411.64</v>
      </c>
      <c r="L330" s="211">
        <f>L331</f>
        <v>-9411.64</v>
      </c>
      <c r="M330" s="211">
        <f>M331</f>
        <v>-18823.28</v>
      </c>
      <c r="N330" s="211">
        <f t="shared" ref="N330:AB330" si="611">N331</f>
        <v>-18823.28</v>
      </c>
      <c r="O330" s="211">
        <f t="shared" si="611"/>
        <v>-28234.920000000002</v>
      </c>
      <c r="P330" s="211">
        <f t="shared" si="611"/>
        <v>-28234.920000000002</v>
      </c>
      <c r="Q330" s="211">
        <f t="shared" si="611"/>
        <v>-47058.2</v>
      </c>
      <c r="R330" s="211">
        <f t="shared" si="611"/>
        <v>-47058.2</v>
      </c>
      <c r="S330" s="211">
        <f t="shared" si="611"/>
        <v>-75293.119999999995</v>
      </c>
      <c r="T330" s="211">
        <f t="shared" si="611"/>
        <v>-75293.119999999995</v>
      </c>
      <c r="U330" s="211">
        <f t="shared" si="611"/>
        <v>-122351.31999999999</v>
      </c>
      <c r="V330" s="211">
        <f t="shared" si="611"/>
        <v>-122351.31999999999</v>
      </c>
      <c r="W330" s="211">
        <f t="shared" si="611"/>
        <v>-197644.43999999997</v>
      </c>
      <c r="X330" s="211">
        <f t="shared" si="611"/>
        <v>-197644.43999999997</v>
      </c>
      <c r="Y330" s="211">
        <f t="shared" si="611"/>
        <v>-319995.76</v>
      </c>
      <c r="Z330" s="211">
        <f t="shared" si="611"/>
        <v>-319995.76</v>
      </c>
      <c r="AA330" s="211">
        <f t="shared" si="611"/>
        <v>-517640.19999999995</v>
      </c>
      <c r="AB330" s="211">
        <f t="shared" si="611"/>
        <v>-517640.19999999995</v>
      </c>
    </row>
    <row r="331" spans="1:28" ht="27" hidden="1" customHeight="1" x14ac:dyDescent="0.2">
      <c r="A331" s="213" t="s">
        <v>420</v>
      </c>
      <c r="B331" s="206" t="s">
        <v>130</v>
      </c>
      <c r="C331" s="206" t="s">
        <v>202</v>
      </c>
      <c r="D331" s="206" t="s">
        <v>212</v>
      </c>
      <c r="E331" s="206" t="s">
        <v>429</v>
      </c>
      <c r="F331" s="206"/>
      <c r="G331" s="211"/>
      <c r="H331" s="211"/>
      <c r="I331" s="211">
        <f>I332+I333+I334+I335+I336+I337</f>
        <v>-9411.64</v>
      </c>
      <c r="J331" s="211">
        <f>J332+J333+J334+J335+J336+J337</f>
        <v>-9411.64</v>
      </c>
      <c r="K331" s="211">
        <f>K332+K333+K334+K335+K336+K337</f>
        <v>-9411.64</v>
      </c>
      <c r="L331" s="211">
        <f>L332+L333+L334+L335+L336+L337</f>
        <v>-9411.64</v>
      </c>
      <c r="M331" s="211">
        <f>M332+M333+M334+M335+M336+M337</f>
        <v>-18823.28</v>
      </c>
      <c r="N331" s="211">
        <f t="shared" ref="N331:R331" si="612">N332+N333+N334+N335+N336+N337</f>
        <v>-18823.28</v>
      </c>
      <c r="O331" s="211">
        <f t="shared" si="612"/>
        <v>-28234.920000000002</v>
      </c>
      <c r="P331" s="211">
        <f t="shared" si="612"/>
        <v>-28234.920000000002</v>
      </c>
      <c r="Q331" s="211">
        <f t="shared" si="612"/>
        <v>-47058.2</v>
      </c>
      <c r="R331" s="211">
        <f t="shared" si="612"/>
        <v>-47058.2</v>
      </c>
      <c r="S331" s="211">
        <f t="shared" ref="S331:T331" si="613">S332+S333+S334+S335+S336+S337</f>
        <v>-75293.119999999995</v>
      </c>
      <c r="T331" s="211">
        <f t="shared" si="613"/>
        <v>-75293.119999999995</v>
      </c>
      <c r="U331" s="211">
        <f t="shared" ref="U331:V331" si="614">U332+U333+U334+U335+U336+U337</f>
        <v>-122351.31999999999</v>
      </c>
      <c r="V331" s="211">
        <f t="shared" si="614"/>
        <v>-122351.31999999999</v>
      </c>
      <c r="W331" s="211">
        <f t="shared" ref="W331:X331" si="615">W332+W333+W334+W335+W336+W337</f>
        <v>-197644.43999999997</v>
      </c>
      <c r="X331" s="211">
        <f t="shared" si="615"/>
        <v>-197644.43999999997</v>
      </c>
      <c r="Y331" s="211">
        <f t="shared" ref="Y331:Z331" si="616">Y332+Y333+Y334+Y335+Y336+Y337</f>
        <v>-319995.76</v>
      </c>
      <c r="Z331" s="211">
        <f t="shared" si="616"/>
        <v>-319995.76</v>
      </c>
      <c r="AA331" s="211">
        <f t="shared" ref="AA331:AB331" si="617">AA332+AA333+AA334+AA335+AA336+AA337</f>
        <v>-517640.19999999995</v>
      </c>
      <c r="AB331" s="211">
        <f t="shared" si="617"/>
        <v>-517640.19999999995</v>
      </c>
    </row>
    <row r="332" spans="1:28" ht="12.75" hidden="1" customHeight="1" x14ac:dyDescent="0.2">
      <c r="A332" s="213" t="s">
        <v>886</v>
      </c>
      <c r="B332" s="206" t="s">
        <v>130</v>
      </c>
      <c r="C332" s="206" t="s">
        <v>202</v>
      </c>
      <c r="D332" s="206" t="s">
        <v>212</v>
      </c>
      <c r="E332" s="206" t="s">
        <v>429</v>
      </c>
      <c r="F332" s="206" t="s">
        <v>96</v>
      </c>
      <c r="G332" s="211"/>
      <c r="H332" s="211"/>
      <c r="I332" s="211">
        <v>-6780.24</v>
      </c>
      <c r="J332" s="211">
        <f t="shared" ref="J332:J337" si="618">G332+I332</f>
        <v>-6780.24</v>
      </c>
      <c r="K332" s="211">
        <v>-6780.24</v>
      </c>
      <c r="L332" s="211">
        <f t="shared" ref="L332:R337" si="619">H332+J332</f>
        <v>-6780.24</v>
      </c>
      <c r="M332" s="211">
        <f t="shared" si="619"/>
        <v>-13560.48</v>
      </c>
      <c r="N332" s="211">
        <f t="shared" si="619"/>
        <v>-13560.48</v>
      </c>
      <c r="O332" s="211">
        <f t="shared" si="619"/>
        <v>-20340.72</v>
      </c>
      <c r="P332" s="211">
        <f t="shared" si="619"/>
        <v>-20340.72</v>
      </c>
      <c r="Q332" s="211">
        <f t="shared" si="619"/>
        <v>-33901.199999999997</v>
      </c>
      <c r="R332" s="211">
        <f t="shared" si="619"/>
        <v>-33901.199999999997</v>
      </c>
      <c r="S332" s="211">
        <f t="shared" ref="S332:S337" si="620">O332+Q332</f>
        <v>-54241.919999999998</v>
      </c>
      <c r="T332" s="211">
        <f t="shared" ref="T332:T337" si="621">P332+R332</f>
        <v>-54241.919999999998</v>
      </c>
      <c r="U332" s="211">
        <f t="shared" ref="U332:U337" si="622">Q332+S332</f>
        <v>-88143.12</v>
      </c>
      <c r="V332" s="211">
        <f t="shared" ref="V332:V337" si="623">R332+T332</f>
        <v>-88143.12</v>
      </c>
      <c r="W332" s="211">
        <f t="shared" ref="W332:W337" si="624">S332+U332</f>
        <v>-142385.03999999998</v>
      </c>
      <c r="X332" s="211">
        <f t="shared" ref="X332:X337" si="625">T332+V332</f>
        <v>-142385.03999999998</v>
      </c>
      <c r="Y332" s="211">
        <f t="shared" ref="Y332:Y337" si="626">U332+W332</f>
        <v>-230528.15999999997</v>
      </c>
      <c r="Z332" s="211">
        <f t="shared" ref="Z332:Z337" si="627">V332+X332</f>
        <v>-230528.15999999997</v>
      </c>
      <c r="AA332" s="211">
        <f t="shared" ref="AA332:AA337" si="628">W332+Y332</f>
        <v>-372913.19999999995</v>
      </c>
      <c r="AB332" s="211">
        <f t="shared" ref="AB332:AB337" si="629">X332+Z332</f>
        <v>-372913.19999999995</v>
      </c>
    </row>
    <row r="333" spans="1:28" ht="12.75" hidden="1" customHeight="1" x14ac:dyDescent="0.2">
      <c r="A333" s="213" t="s">
        <v>97</v>
      </c>
      <c r="B333" s="206" t="s">
        <v>130</v>
      </c>
      <c r="C333" s="206" t="s">
        <v>202</v>
      </c>
      <c r="D333" s="206" t="s">
        <v>212</v>
      </c>
      <c r="E333" s="206" t="s">
        <v>429</v>
      </c>
      <c r="F333" s="206" t="s">
        <v>98</v>
      </c>
      <c r="G333" s="211"/>
      <c r="H333" s="211"/>
      <c r="I333" s="211">
        <v>-281.39999999999998</v>
      </c>
      <c r="J333" s="211">
        <f t="shared" si="618"/>
        <v>-281.39999999999998</v>
      </c>
      <c r="K333" s="211">
        <v>-281.39999999999998</v>
      </c>
      <c r="L333" s="211">
        <f t="shared" si="619"/>
        <v>-281.39999999999998</v>
      </c>
      <c r="M333" s="211">
        <f t="shared" si="619"/>
        <v>-562.79999999999995</v>
      </c>
      <c r="N333" s="211">
        <f t="shared" si="619"/>
        <v>-562.79999999999995</v>
      </c>
      <c r="O333" s="211">
        <f t="shared" si="619"/>
        <v>-844.19999999999993</v>
      </c>
      <c r="P333" s="211">
        <f t="shared" si="619"/>
        <v>-844.19999999999993</v>
      </c>
      <c r="Q333" s="211">
        <f t="shared" si="619"/>
        <v>-1407</v>
      </c>
      <c r="R333" s="211">
        <f t="shared" si="619"/>
        <v>-1407</v>
      </c>
      <c r="S333" s="211">
        <f t="shared" si="620"/>
        <v>-2251.1999999999998</v>
      </c>
      <c r="T333" s="211">
        <f t="shared" si="621"/>
        <v>-2251.1999999999998</v>
      </c>
      <c r="U333" s="211">
        <f t="shared" si="622"/>
        <v>-3658.2</v>
      </c>
      <c r="V333" s="211">
        <f t="shared" si="623"/>
        <v>-3658.2</v>
      </c>
      <c r="W333" s="211">
        <f t="shared" si="624"/>
        <v>-5909.4</v>
      </c>
      <c r="X333" s="211">
        <f t="shared" si="625"/>
        <v>-5909.4</v>
      </c>
      <c r="Y333" s="211">
        <f t="shared" si="626"/>
        <v>-9567.5999999999985</v>
      </c>
      <c r="Z333" s="211">
        <f t="shared" si="627"/>
        <v>-9567.5999999999985</v>
      </c>
      <c r="AA333" s="211">
        <f t="shared" si="628"/>
        <v>-15476.999999999998</v>
      </c>
      <c r="AB333" s="211">
        <f t="shared" si="629"/>
        <v>-15476.999999999998</v>
      </c>
    </row>
    <row r="334" spans="1:28" ht="17.25" hidden="1" customHeight="1" x14ac:dyDescent="0.2">
      <c r="A334" s="213" t="s">
        <v>99</v>
      </c>
      <c r="B334" s="206" t="s">
        <v>130</v>
      </c>
      <c r="C334" s="206" t="s">
        <v>202</v>
      </c>
      <c r="D334" s="206" t="s">
        <v>212</v>
      </c>
      <c r="E334" s="206" t="s">
        <v>429</v>
      </c>
      <c r="F334" s="206" t="s">
        <v>100</v>
      </c>
      <c r="G334" s="211"/>
      <c r="H334" s="211"/>
      <c r="I334" s="211">
        <v>-200</v>
      </c>
      <c r="J334" s="211">
        <f t="shared" si="618"/>
        <v>-200</v>
      </c>
      <c r="K334" s="211">
        <v>-200</v>
      </c>
      <c r="L334" s="211">
        <f t="shared" si="619"/>
        <v>-200</v>
      </c>
      <c r="M334" s="211">
        <f t="shared" si="619"/>
        <v>-400</v>
      </c>
      <c r="N334" s="211">
        <f t="shared" si="619"/>
        <v>-400</v>
      </c>
      <c r="O334" s="211">
        <f t="shared" si="619"/>
        <v>-600</v>
      </c>
      <c r="P334" s="211">
        <f t="shared" si="619"/>
        <v>-600</v>
      </c>
      <c r="Q334" s="211">
        <f t="shared" si="619"/>
        <v>-1000</v>
      </c>
      <c r="R334" s="211">
        <f t="shared" si="619"/>
        <v>-1000</v>
      </c>
      <c r="S334" s="211">
        <f t="shared" si="620"/>
        <v>-1600</v>
      </c>
      <c r="T334" s="211">
        <f t="shared" si="621"/>
        <v>-1600</v>
      </c>
      <c r="U334" s="211">
        <f t="shared" si="622"/>
        <v>-2600</v>
      </c>
      <c r="V334" s="211">
        <f t="shared" si="623"/>
        <v>-2600</v>
      </c>
      <c r="W334" s="211">
        <f t="shared" si="624"/>
        <v>-4200</v>
      </c>
      <c r="X334" s="211">
        <f t="shared" si="625"/>
        <v>-4200</v>
      </c>
      <c r="Y334" s="211">
        <f t="shared" si="626"/>
        <v>-6800</v>
      </c>
      <c r="Z334" s="211">
        <f t="shared" si="627"/>
        <v>-6800</v>
      </c>
      <c r="AA334" s="211">
        <f t="shared" si="628"/>
        <v>-11000</v>
      </c>
      <c r="AB334" s="211">
        <f t="shared" si="629"/>
        <v>-11000</v>
      </c>
    </row>
    <row r="335" spans="1:28" ht="21" hidden="1" customHeight="1" x14ac:dyDescent="0.2">
      <c r="A335" s="213" t="s">
        <v>1222</v>
      </c>
      <c r="B335" s="206" t="s">
        <v>130</v>
      </c>
      <c r="C335" s="206" t="s">
        <v>202</v>
      </c>
      <c r="D335" s="206" t="s">
        <v>212</v>
      </c>
      <c r="E335" s="206" t="s">
        <v>429</v>
      </c>
      <c r="F335" s="206" t="s">
        <v>94</v>
      </c>
      <c r="G335" s="211"/>
      <c r="H335" s="211"/>
      <c r="I335" s="211">
        <v>-2000</v>
      </c>
      <c r="J335" s="211">
        <f t="shared" si="618"/>
        <v>-2000</v>
      </c>
      <c r="K335" s="211">
        <v>-2000</v>
      </c>
      <c r="L335" s="211">
        <f t="shared" si="619"/>
        <v>-2000</v>
      </c>
      <c r="M335" s="211">
        <f t="shared" si="619"/>
        <v>-4000</v>
      </c>
      <c r="N335" s="211">
        <f t="shared" si="619"/>
        <v>-4000</v>
      </c>
      <c r="O335" s="211">
        <f t="shared" si="619"/>
        <v>-6000</v>
      </c>
      <c r="P335" s="211">
        <f t="shared" si="619"/>
        <v>-6000</v>
      </c>
      <c r="Q335" s="211">
        <f t="shared" si="619"/>
        <v>-10000</v>
      </c>
      <c r="R335" s="211">
        <f t="shared" si="619"/>
        <v>-10000</v>
      </c>
      <c r="S335" s="211">
        <f t="shared" si="620"/>
        <v>-16000</v>
      </c>
      <c r="T335" s="211">
        <f t="shared" si="621"/>
        <v>-16000</v>
      </c>
      <c r="U335" s="211">
        <f t="shared" si="622"/>
        <v>-26000</v>
      </c>
      <c r="V335" s="211">
        <f t="shared" si="623"/>
        <v>-26000</v>
      </c>
      <c r="W335" s="211">
        <f t="shared" si="624"/>
        <v>-42000</v>
      </c>
      <c r="X335" s="211">
        <f t="shared" si="625"/>
        <v>-42000</v>
      </c>
      <c r="Y335" s="211">
        <f t="shared" si="626"/>
        <v>-68000</v>
      </c>
      <c r="Z335" s="211">
        <f t="shared" si="627"/>
        <v>-68000</v>
      </c>
      <c r="AA335" s="211">
        <f t="shared" si="628"/>
        <v>-110000</v>
      </c>
      <c r="AB335" s="211">
        <f t="shared" si="629"/>
        <v>-110000</v>
      </c>
    </row>
    <row r="336" spans="1:28" ht="12.75" hidden="1" customHeight="1" x14ac:dyDescent="0.2">
      <c r="A336" s="213" t="s">
        <v>103</v>
      </c>
      <c r="B336" s="206" t="s">
        <v>130</v>
      </c>
      <c r="C336" s="206" t="s">
        <v>202</v>
      </c>
      <c r="D336" s="206" t="s">
        <v>212</v>
      </c>
      <c r="E336" s="206" t="s">
        <v>429</v>
      </c>
      <c r="F336" s="206" t="s">
        <v>104</v>
      </c>
      <c r="G336" s="211"/>
      <c r="H336" s="211"/>
      <c r="I336" s="211">
        <v>-31</v>
      </c>
      <c r="J336" s="211">
        <f t="shared" si="618"/>
        <v>-31</v>
      </c>
      <c r="K336" s="211">
        <v>-31</v>
      </c>
      <c r="L336" s="211">
        <f t="shared" si="619"/>
        <v>-31</v>
      </c>
      <c r="M336" s="211">
        <f t="shared" si="619"/>
        <v>-62</v>
      </c>
      <c r="N336" s="211">
        <f t="shared" si="619"/>
        <v>-62</v>
      </c>
      <c r="O336" s="211">
        <f t="shared" si="619"/>
        <v>-93</v>
      </c>
      <c r="P336" s="211">
        <f t="shared" si="619"/>
        <v>-93</v>
      </c>
      <c r="Q336" s="211">
        <f t="shared" si="619"/>
        <v>-155</v>
      </c>
      <c r="R336" s="211">
        <f t="shared" si="619"/>
        <v>-155</v>
      </c>
      <c r="S336" s="211">
        <f t="shared" si="620"/>
        <v>-248</v>
      </c>
      <c r="T336" s="211">
        <f t="shared" si="621"/>
        <v>-248</v>
      </c>
      <c r="U336" s="211">
        <f t="shared" si="622"/>
        <v>-403</v>
      </c>
      <c r="V336" s="211">
        <f t="shared" si="623"/>
        <v>-403</v>
      </c>
      <c r="W336" s="211">
        <f t="shared" si="624"/>
        <v>-651</v>
      </c>
      <c r="X336" s="211">
        <f t="shared" si="625"/>
        <v>-651</v>
      </c>
      <c r="Y336" s="211">
        <f t="shared" si="626"/>
        <v>-1054</v>
      </c>
      <c r="Z336" s="211">
        <f t="shared" si="627"/>
        <v>-1054</v>
      </c>
      <c r="AA336" s="211">
        <f t="shared" si="628"/>
        <v>-1705</v>
      </c>
      <c r="AB336" s="211">
        <f t="shared" si="629"/>
        <v>-1705</v>
      </c>
    </row>
    <row r="337" spans="1:28" ht="12.75" hidden="1" customHeight="1" x14ac:dyDescent="0.2">
      <c r="A337" s="213" t="s">
        <v>398</v>
      </c>
      <c r="B337" s="206" t="s">
        <v>130</v>
      </c>
      <c r="C337" s="206" t="s">
        <v>202</v>
      </c>
      <c r="D337" s="206" t="s">
        <v>212</v>
      </c>
      <c r="E337" s="206" t="s">
        <v>429</v>
      </c>
      <c r="F337" s="206" t="s">
        <v>106</v>
      </c>
      <c r="G337" s="211"/>
      <c r="H337" s="211"/>
      <c r="I337" s="211">
        <v>-119</v>
      </c>
      <c r="J337" s="211">
        <f t="shared" si="618"/>
        <v>-119</v>
      </c>
      <c r="K337" s="211">
        <v>-119</v>
      </c>
      <c r="L337" s="211">
        <f t="shared" si="619"/>
        <v>-119</v>
      </c>
      <c r="M337" s="211">
        <f t="shared" si="619"/>
        <v>-238</v>
      </c>
      <c r="N337" s="211">
        <f t="shared" si="619"/>
        <v>-238</v>
      </c>
      <c r="O337" s="211">
        <f t="shared" si="619"/>
        <v>-357</v>
      </c>
      <c r="P337" s="211">
        <f t="shared" si="619"/>
        <v>-357</v>
      </c>
      <c r="Q337" s="211">
        <f t="shared" si="619"/>
        <v>-595</v>
      </c>
      <c r="R337" s="211">
        <f t="shared" si="619"/>
        <v>-595</v>
      </c>
      <c r="S337" s="211">
        <f t="shared" si="620"/>
        <v>-952</v>
      </c>
      <c r="T337" s="211">
        <f t="shared" si="621"/>
        <v>-952</v>
      </c>
      <c r="U337" s="211">
        <f t="shared" si="622"/>
        <v>-1547</v>
      </c>
      <c r="V337" s="211">
        <f t="shared" si="623"/>
        <v>-1547</v>
      </c>
      <c r="W337" s="211">
        <f t="shared" si="624"/>
        <v>-2499</v>
      </c>
      <c r="X337" s="211">
        <f t="shared" si="625"/>
        <v>-2499</v>
      </c>
      <c r="Y337" s="211">
        <f t="shared" si="626"/>
        <v>-4046</v>
      </c>
      <c r="Z337" s="211">
        <f t="shared" si="627"/>
        <v>-4046</v>
      </c>
      <c r="AA337" s="211">
        <f t="shared" si="628"/>
        <v>-6545</v>
      </c>
      <c r="AB337" s="211">
        <f t="shared" si="629"/>
        <v>-6545</v>
      </c>
    </row>
    <row r="338" spans="1:28" ht="30.75" customHeight="1" x14ac:dyDescent="0.2">
      <c r="A338" s="213" t="s">
        <v>947</v>
      </c>
      <c r="B338" s="206" t="s">
        <v>130</v>
      </c>
      <c r="C338" s="206" t="s">
        <v>202</v>
      </c>
      <c r="D338" s="206" t="s">
        <v>212</v>
      </c>
      <c r="E338" s="206"/>
      <c r="F338" s="206"/>
      <c r="G338" s="211" t="e">
        <f>G340+#REF!+G350+G351+G352+G354+G355</f>
        <v>#REF!</v>
      </c>
      <c r="H338" s="211" t="e">
        <f>H339+#REF!+H350+H351+H352+H354+H355+H344+H345</f>
        <v>#REF!</v>
      </c>
      <c r="I338" s="211" t="e">
        <f>I339+#REF!+I350+I351+I352+I354+I355+I344+I345</f>
        <v>#REF!</v>
      </c>
      <c r="J338" s="211" t="e">
        <f>J339+#REF!+J350+J351+J352+J354+J355+J344+J345</f>
        <v>#REF!</v>
      </c>
      <c r="K338" s="211" t="e">
        <f>K339+#REF!+K350+K351+K352+K354+K355+K344+K345+K356</f>
        <v>#REF!</v>
      </c>
      <c r="L338" s="211">
        <f>L339+L350+L351+L352+L354+L355+L344+L345+L356</f>
        <v>9532</v>
      </c>
      <c r="M338" s="211">
        <f>M339+M350+M351+M352+M354+M355+M344+M345+M356</f>
        <v>9532</v>
      </c>
      <c r="N338" s="211">
        <f t="shared" ref="N338:Q338" si="630">N339+N350+N351+N352+N354+N355+N344+N345+N356</f>
        <v>404</v>
      </c>
      <c r="O338" s="211">
        <f t="shared" si="630"/>
        <v>9936</v>
      </c>
      <c r="P338" s="211">
        <f t="shared" si="630"/>
        <v>9936</v>
      </c>
      <c r="Q338" s="211">
        <f t="shared" si="630"/>
        <v>0</v>
      </c>
      <c r="R338" s="211">
        <f>R339+R343</f>
        <v>18875.5</v>
      </c>
      <c r="S338" s="211">
        <f t="shared" ref="S338:T338" si="631">S339+S343</f>
        <v>4562</v>
      </c>
      <c r="T338" s="211">
        <f t="shared" si="631"/>
        <v>23134.5</v>
      </c>
      <c r="U338" s="211">
        <f t="shared" ref="U338:V338" si="632">U339+U343</f>
        <v>2231.6</v>
      </c>
      <c r="V338" s="211">
        <f t="shared" si="632"/>
        <v>16638.5</v>
      </c>
      <c r="W338" s="211">
        <f t="shared" ref="W338" si="633">W339+W343</f>
        <v>11134.9</v>
      </c>
      <c r="X338" s="211">
        <f>X339+X343</f>
        <v>20402.63</v>
      </c>
      <c r="Y338" s="211">
        <f t="shared" ref="Y338:Z338" si="634">Y339+Y343</f>
        <v>14877.37</v>
      </c>
      <c r="Z338" s="211">
        <f t="shared" si="634"/>
        <v>35280</v>
      </c>
      <c r="AA338" s="211">
        <f t="shared" ref="AA338:AB338" si="635">AA339+AA343</f>
        <v>-1664.2816</v>
      </c>
      <c r="AB338" s="211">
        <f t="shared" si="635"/>
        <v>33615.718399999998</v>
      </c>
    </row>
    <row r="339" spans="1:28" ht="15" customHeight="1" x14ac:dyDescent="0.2">
      <c r="A339" s="213" t="s">
        <v>892</v>
      </c>
      <c r="B339" s="206" t="s">
        <v>130</v>
      </c>
      <c r="C339" s="206" t="s">
        <v>202</v>
      </c>
      <c r="D339" s="206" t="s">
        <v>212</v>
      </c>
      <c r="E339" s="206" t="s">
        <v>827</v>
      </c>
      <c r="F339" s="206"/>
      <c r="G339" s="211"/>
      <c r="H339" s="211">
        <f t="shared" ref="H339:Q339" si="636">H340+H342</f>
        <v>2530</v>
      </c>
      <c r="I339" s="211">
        <f t="shared" si="636"/>
        <v>0</v>
      </c>
      <c r="J339" s="211">
        <f t="shared" si="636"/>
        <v>2530</v>
      </c>
      <c r="K339" s="211">
        <f t="shared" si="636"/>
        <v>0</v>
      </c>
      <c r="L339" s="211">
        <f t="shared" si="636"/>
        <v>1915</v>
      </c>
      <c r="M339" s="211">
        <f t="shared" si="636"/>
        <v>1915</v>
      </c>
      <c r="N339" s="211">
        <f t="shared" si="636"/>
        <v>6</v>
      </c>
      <c r="O339" s="211">
        <f t="shared" si="636"/>
        <v>1921</v>
      </c>
      <c r="P339" s="211">
        <f t="shared" si="636"/>
        <v>1921</v>
      </c>
      <c r="Q339" s="211">
        <f t="shared" si="636"/>
        <v>0</v>
      </c>
      <c r="R339" s="211">
        <f>R340+R342+R341</f>
        <v>1921</v>
      </c>
      <c r="S339" s="211">
        <f t="shared" ref="S339:T339" si="637">S340+S342+S341</f>
        <v>876</v>
      </c>
      <c r="T339" s="211">
        <f t="shared" si="637"/>
        <v>2797</v>
      </c>
      <c r="U339" s="211">
        <f t="shared" ref="U339:V339" si="638">U340+U342+U341</f>
        <v>388</v>
      </c>
      <c r="V339" s="211">
        <f t="shared" si="638"/>
        <v>2797</v>
      </c>
      <c r="W339" s="211">
        <f t="shared" ref="W339:X339" si="639">W340+W342+W341</f>
        <v>406</v>
      </c>
      <c r="X339" s="211">
        <f t="shared" si="639"/>
        <v>3115</v>
      </c>
      <c r="Y339" s="211">
        <f t="shared" ref="Y339:Z339" si="640">Y340+Y342+Y341</f>
        <v>1202</v>
      </c>
      <c r="Z339" s="211">
        <f t="shared" si="640"/>
        <v>4317</v>
      </c>
      <c r="AA339" s="211">
        <f t="shared" ref="AA339:AB339" si="641">AA340+AA342+AA341</f>
        <v>0</v>
      </c>
      <c r="AB339" s="211">
        <f t="shared" si="641"/>
        <v>4317</v>
      </c>
    </row>
    <row r="340" spans="1:28" ht="12.75" customHeight="1" x14ac:dyDescent="0.2">
      <c r="A340" s="213" t="s">
        <v>886</v>
      </c>
      <c r="B340" s="206" t="s">
        <v>130</v>
      </c>
      <c r="C340" s="206" t="s">
        <v>202</v>
      </c>
      <c r="D340" s="206" t="s">
        <v>212</v>
      </c>
      <c r="E340" s="206" t="s">
        <v>827</v>
      </c>
      <c r="F340" s="206" t="s">
        <v>96</v>
      </c>
      <c r="G340" s="211"/>
      <c r="H340" s="211">
        <v>2530</v>
      </c>
      <c r="I340" s="211">
        <v>-586.84</v>
      </c>
      <c r="J340" s="211">
        <f t="shared" ref="J340:J355" si="642">H340+I340</f>
        <v>1943.1599999999999</v>
      </c>
      <c r="K340" s="211">
        <v>0</v>
      </c>
      <c r="L340" s="211">
        <v>1470</v>
      </c>
      <c r="M340" s="211">
        <v>1470</v>
      </c>
      <c r="N340" s="211">
        <v>5</v>
      </c>
      <c r="O340" s="211">
        <f>M340+N340</f>
        <v>1475</v>
      </c>
      <c r="P340" s="211">
        <v>1475</v>
      </c>
      <c r="Q340" s="211">
        <v>0</v>
      </c>
      <c r="R340" s="211">
        <f t="shared" si="515"/>
        <v>1475</v>
      </c>
      <c r="S340" s="211">
        <v>673</v>
      </c>
      <c r="T340" s="211">
        <f t="shared" ref="T340:T356" si="643">R340+S340</f>
        <v>2148</v>
      </c>
      <c r="U340" s="211">
        <v>244</v>
      </c>
      <c r="V340" s="211">
        <v>2148</v>
      </c>
      <c r="W340" s="211">
        <v>258</v>
      </c>
      <c r="X340" s="211">
        <v>2392</v>
      </c>
      <c r="Y340" s="211">
        <v>835</v>
      </c>
      <c r="Z340" s="211">
        <f t="shared" ref="Z340:Z342" si="644">X340+Y340</f>
        <v>3227</v>
      </c>
      <c r="AA340" s="211">
        <v>0</v>
      </c>
      <c r="AB340" s="211">
        <f t="shared" ref="AB340:AB342" si="645">Z340+AA340</f>
        <v>3227</v>
      </c>
    </row>
    <row r="341" spans="1:28" ht="18.75" customHeight="1" x14ac:dyDescent="0.2">
      <c r="A341" s="213" t="s">
        <v>97</v>
      </c>
      <c r="B341" s="206" t="s">
        <v>130</v>
      </c>
      <c r="C341" s="206" t="s">
        <v>202</v>
      </c>
      <c r="D341" s="206" t="s">
        <v>212</v>
      </c>
      <c r="E341" s="206" t="s">
        <v>827</v>
      </c>
      <c r="F341" s="206" t="s">
        <v>98</v>
      </c>
      <c r="G341" s="211"/>
      <c r="H341" s="211"/>
      <c r="I341" s="211"/>
      <c r="J341" s="211"/>
      <c r="K341" s="211"/>
      <c r="L341" s="211"/>
      <c r="M341" s="211"/>
      <c r="N341" s="211"/>
      <c r="O341" s="211"/>
      <c r="P341" s="211"/>
      <c r="Q341" s="211"/>
      <c r="R341" s="211">
        <v>0</v>
      </c>
      <c r="S341" s="211">
        <v>0</v>
      </c>
      <c r="T341" s="211">
        <f t="shared" si="643"/>
        <v>0</v>
      </c>
      <c r="U341" s="211">
        <v>70</v>
      </c>
      <c r="V341" s="211">
        <v>0</v>
      </c>
      <c r="W341" s="211">
        <v>70</v>
      </c>
      <c r="X341" s="211">
        <v>0</v>
      </c>
      <c r="Y341" s="211">
        <v>115</v>
      </c>
      <c r="Z341" s="211">
        <f t="shared" si="644"/>
        <v>115</v>
      </c>
      <c r="AA341" s="211">
        <v>0</v>
      </c>
      <c r="AB341" s="211">
        <f t="shared" si="645"/>
        <v>115</v>
      </c>
    </row>
    <row r="342" spans="1:28" ht="34.5" customHeight="1" x14ac:dyDescent="0.2">
      <c r="A342" s="227" t="s">
        <v>877</v>
      </c>
      <c r="B342" s="206" t="s">
        <v>130</v>
      </c>
      <c r="C342" s="206" t="s">
        <v>202</v>
      </c>
      <c r="D342" s="206" t="s">
        <v>212</v>
      </c>
      <c r="E342" s="206" t="s">
        <v>827</v>
      </c>
      <c r="F342" s="206" t="s">
        <v>875</v>
      </c>
      <c r="G342" s="211"/>
      <c r="H342" s="211"/>
      <c r="I342" s="211">
        <v>586.84</v>
      </c>
      <c r="J342" s="211">
        <f t="shared" si="642"/>
        <v>586.84</v>
      </c>
      <c r="K342" s="211">
        <v>0</v>
      </c>
      <c r="L342" s="211">
        <v>445</v>
      </c>
      <c r="M342" s="211">
        <v>445</v>
      </c>
      <c r="N342" s="211">
        <v>1</v>
      </c>
      <c r="O342" s="211">
        <f t="shared" ref="O342:O355" si="646">M342+N342</f>
        <v>446</v>
      </c>
      <c r="P342" s="211">
        <v>446</v>
      </c>
      <c r="Q342" s="211">
        <v>0</v>
      </c>
      <c r="R342" s="211">
        <f t="shared" si="515"/>
        <v>446</v>
      </c>
      <c r="S342" s="211">
        <v>203</v>
      </c>
      <c r="T342" s="211">
        <f t="shared" si="643"/>
        <v>649</v>
      </c>
      <c r="U342" s="211">
        <v>74</v>
      </c>
      <c r="V342" s="211">
        <v>649</v>
      </c>
      <c r="W342" s="211">
        <v>78</v>
      </c>
      <c r="X342" s="211">
        <v>723</v>
      </c>
      <c r="Y342" s="211">
        <v>252</v>
      </c>
      <c r="Z342" s="211">
        <f t="shared" si="644"/>
        <v>975</v>
      </c>
      <c r="AA342" s="211">
        <v>0</v>
      </c>
      <c r="AB342" s="211">
        <f t="shared" si="645"/>
        <v>975</v>
      </c>
    </row>
    <row r="343" spans="1:28" ht="33.75" customHeight="1" x14ac:dyDescent="0.2">
      <c r="A343" s="313" t="s">
        <v>1040</v>
      </c>
      <c r="B343" s="206" t="s">
        <v>130</v>
      </c>
      <c r="C343" s="206" t="s">
        <v>202</v>
      </c>
      <c r="D343" s="206" t="s">
        <v>212</v>
      </c>
      <c r="E343" s="206"/>
      <c r="F343" s="206"/>
      <c r="G343" s="211"/>
      <c r="H343" s="211"/>
      <c r="I343" s="211"/>
      <c r="J343" s="211"/>
      <c r="K343" s="211"/>
      <c r="L343" s="211"/>
      <c r="M343" s="211"/>
      <c r="N343" s="211"/>
      <c r="O343" s="211"/>
      <c r="P343" s="211"/>
      <c r="Q343" s="211"/>
      <c r="R343" s="211">
        <f>R344+R345+R346+R347+R350+R351+R352+R354+R355+R357</f>
        <v>16954.5</v>
      </c>
      <c r="S343" s="211">
        <f t="shared" ref="S343" si="647">S344+S345+S346+S347+S350+S351+S352+S354+S355+S357</f>
        <v>3686</v>
      </c>
      <c r="T343" s="211">
        <f>T344+T345+T346+T347+T350+T351+T352+T354+T355+T357+T353</f>
        <v>20337.5</v>
      </c>
      <c r="U343" s="211">
        <f t="shared" ref="U343:V343" si="648">U344+U345+U346+U347+U350+U351+U352+U354+U355+U357+U353</f>
        <v>1843.6</v>
      </c>
      <c r="V343" s="211">
        <f t="shared" si="648"/>
        <v>13841.5</v>
      </c>
      <c r="W343" s="211">
        <f t="shared" ref="W343" si="649">W344+W345+W346+W347+W350+W351+W352+W354+W355+W357+W353</f>
        <v>10728.9</v>
      </c>
      <c r="X343" s="211">
        <f>X344+X345+X346+X347+X350+X351+X352+X354+X355+X357+X353+X348+X349+X356</f>
        <v>17287.63</v>
      </c>
      <c r="Y343" s="211">
        <f t="shared" ref="Y343:Z343" si="650">Y344+Y345+Y346+Y347+Y350+Y351+Y352+Y354+Y355+Y357+Y353+Y348+Y349+Y356</f>
        <v>13675.37</v>
      </c>
      <c r="Z343" s="211">
        <f t="shared" si="650"/>
        <v>30963</v>
      </c>
      <c r="AA343" s="211">
        <f t="shared" ref="AA343:AB343" si="651">AA344+AA345+AA346+AA347+AA350+AA351+AA352+AA354+AA355+AA357+AA353+AA348+AA349+AA356</f>
        <v>-1664.2816</v>
      </c>
      <c r="AB343" s="211">
        <f t="shared" si="651"/>
        <v>29298.718399999998</v>
      </c>
    </row>
    <row r="344" spans="1:28" ht="15.75" customHeight="1" x14ac:dyDescent="0.2">
      <c r="A344" s="281" t="s">
        <v>876</v>
      </c>
      <c r="B344" s="206" t="s">
        <v>130</v>
      </c>
      <c r="C344" s="206" t="s">
        <v>202</v>
      </c>
      <c r="D344" s="206" t="s">
        <v>212</v>
      </c>
      <c r="E344" s="206" t="s">
        <v>825</v>
      </c>
      <c r="F344" s="206" t="s">
        <v>811</v>
      </c>
      <c r="G344" s="211"/>
      <c r="H344" s="211">
        <v>0</v>
      </c>
      <c r="I344" s="211">
        <v>3218.13</v>
      </c>
      <c r="J344" s="211">
        <f t="shared" si="642"/>
        <v>3218.13</v>
      </c>
      <c r="K344" s="211">
        <v>0</v>
      </c>
      <c r="L344" s="211">
        <v>4467</v>
      </c>
      <c r="M344" s="211">
        <v>4467</v>
      </c>
      <c r="N344" s="211">
        <v>383</v>
      </c>
      <c r="O344" s="211">
        <f t="shared" si="646"/>
        <v>4850</v>
      </c>
      <c r="P344" s="211">
        <v>4850</v>
      </c>
      <c r="Q344" s="211">
        <v>0</v>
      </c>
      <c r="R344" s="211">
        <f t="shared" si="515"/>
        <v>4850</v>
      </c>
      <c r="S344" s="211">
        <f>574+43.5</f>
        <v>617.5</v>
      </c>
      <c r="T344" s="211">
        <v>5424</v>
      </c>
      <c r="U344" s="211">
        <v>617</v>
      </c>
      <c r="V344" s="211">
        <v>5424</v>
      </c>
      <c r="W344" s="211">
        <v>1062</v>
      </c>
      <c r="X344" s="211">
        <v>7282</v>
      </c>
      <c r="Y344" s="211">
        <v>-367</v>
      </c>
      <c r="Z344" s="211">
        <f t="shared" ref="Z344:Z356" si="652">X344+Y344</f>
        <v>6915</v>
      </c>
      <c r="AA344" s="211">
        <v>-954</v>
      </c>
      <c r="AB344" s="211">
        <f t="shared" ref="AB344:AB356" si="653">Z344+AA344</f>
        <v>5961</v>
      </c>
    </row>
    <row r="345" spans="1:28" ht="30" customHeight="1" x14ac:dyDescent="0.2">
      <c r="A345" s="281" t="s">
        <v>879</v>
      </c>
      <c r="B345" s="206" t="s">
        <v>130</v>
      </c>
      <c r="C345" s="206" t="s">
        <v>202</v>
      </c>
      <c r="D345" s="206" t="s">
        <v>212</v>
      </c>
      <c r="E345" s="206" t="s">
        <v>825</v>
      </c>
      <c r="F345" s="206" t="s">
        <v>878</v>
      </c>
      <c r="G345" s="211"/>
      <c r="H345" s="211">
        <v>0</v>
      </c>
      <c r="I345" s="211">
        <v>971.87</v>
      </c>
      <c r="J345" s="211">
        <f t="shared" si="642"/>
        <v>971.87</v>
      </c>
      <c r="K345" s="211">
        <v>0</v>
      </c>
      <c r="L345" s="211">
        <v>1350</v>
      </c>
      <c r="M345" s="211">
        <v>1350</v>
      </c>
      <c r="N345" s="211">
        <v>115</v>
      </c>
      <c r="O345" s="211">
        <f t="shared" si="646"/>
        <v>1465</v>
      </c>
      <c r="P345" s="211">
        <v>1465</v>
      </c>
      <c r="Q345" s="211">
        <v>0</v>
      </c>
      <c r="R345" s="211">
        <f t="shared" si="515"/>
        <v>1465</v>
      </c>
      <c r="S345" s="211">
        <f>174+13</f>
        <v>187</v>
      </c>
      <c r="T345" s="211">
        <v>1639</v>
      </c>
      <c r="U345" s="211">
        <v>186</v>
      </c>
      <c r="V345" s="211">
        <v>1639</v>
      </c>
      <c r="W345" s="211">
        <v>320</v>
      </c>
      <c r="X345" s="211">
        <v>2199</v>
      </c>
      <c r="Y345" s="211">
        <v>-204</v>
      </c>
      <c r="Z345" s="211">
        <f t="shared" si="652"/>
        <v>1995</v>
      </c>
      <c r="AA345" s="211">
        <v>-289</v>
      </c>
      <c r="AB345" s="211">
        <f t="shared" si="653"/>
        <v>1706</v>
      </c>
    </row>
    <row r="346" spans="1:28" ht="21" hidden="1" customHeight="1" x14ac:dyDescent="0.2">
      <c r="A346" s="281" t="s">
        <v>876</v>
      </c>
      <c r="B346" s="206" t="s">
        <v>130</v>
      </c>
      <c r="C346" s="206" t="s">
        <v>202</v>
      </c>
      <c r="D346" s="206" t="s">
        <v>212</v>
      </c>
      <c r="E346" s="206" t="s">
        <v>1041</v>
      </c>
      <c r="F346" s="206" t="s">
        <v>811</v>
      </c>
      <c r="G346" s="211"/>
      <c r="H346" s="211"/>
      <c r="I346" s="211"/>
      <c r="J346" s="211"/>
      <c r="K346" s="211"/>
      <c r="L346" s="211"/>
      <c r="M346" s="211"/>
      <c r="N346" s="211"/>
      <c r="O346" s="211"/>
      <c r="P346" s="211"/>
      <c r="Q346" s="211"/>
      <c r="R346" s="211">
        <v>0</v>
      </c>
      <c r="S346" s="211">
        <f>1200</f>
        <v>1200</v>
      </c>
      <c r="T346" s="211">
        <f t="shared" si="643"/>
        <v>1200</v>
      </c>
      <c r="U346" s="211">
        <v>0</v>
      </c>
      <c r="V346" s="211">
        <v>0</v>
      </c>
      <c r="W346" s="211">
        <v>1200</v>
      </c>
      <c r="X346" s="211">
        <v>1200</v>
      </c>
      <c r="Y346" s="211">
        <v>-1200</v>
      </c>
      <c r="Z346" s="211">
        <f t="shared" si="652"/>
        <v>0</v>
      </c>
      <c r="AA346" s="211">
        <v>0</v>
      </c>
      <c r="AB346" s="211">
        <f t="shared" si="653"/>
        <v>0</v>
      </c>
    </row>
    <row r="347" spans="1:28" ht="30" hidden="1" customHeight="1" x14ac:dyDescent="0.2">
      <c r="A347" s="281" t="s">
        <v>879</v>
      </c>
      <c r="B347" s="206" t="s">
        <v>130</v>
      </c>
      <c r="C347" s="206" t="s">
        <v>202</v>
      </c>
      <c r="D347" s="206" t="s">
        <v>212</v>
      </c>
      <c r="E347" s="206" t="s">
        <v>1041</v>
      </c>
      <c r="F347" s="206" t="s">
        <v>878</v>
      </c>
      <c r="G347" s="211"/>
      <c r="H347" s="211"/>
      <c r="I347" s="211"/>
      <c r="J347" s="211"/>
      <c r="K347" s="211"/>
      <c r="L347" s="211"/>
      <c r="M347" s="211"/>
      <c r="N347" s="211"/>
      <c r="O347" s="211"/>
      <c r="P347" s="211"/>
      <c r="Q347" s="211"/>
      <c r="R347" s="211">
        <v>0</v>
      </c>
      <c r="S347" s="211">
        <f>362</f>
        <v>362</v>
      </c>
      <c r="T347" s="211">
        <f t="shared" si="643"/>
        <v>362</v>
      </c>
      <c r="U347" s="211">
        <v>0</v>
      </c>
      <c r="V347" s="211">
        <v>0</v>
      </c>
      <c r="W347" s="211">
        <v>362</v>
      </c>
      <c r="X347" s="211">
        <v>362</v>
      </c>
      <c r="Y347" s="211">
        <v>-362</v>
      </c>
      <c r="Z347" s="211">
        <f t="shared" si="652"/>
        <v>0</v>
      </c>
      <c r="AA347" s="211">
        <v>0</v>
      </c>
      <c r="AB347" s="211">
        <f t="shared" si="653"/>
        <v>0</v>
      </c>
    </row>
    <row r="348" spans="1:28" ht="22.5" customHeight="1" x14ac:dyDescent="0.2">
      <c r="A348" s="281" t="s">
        <v>876</v>
      </c>
      <c r="B348" s="206" t="s">
        <v>130</v>
      </c>
      <c r="C348" s="206" t="s">
        <v>202</v>
      </c>
      <c r="D348" s="206" t="s">
        <v>212</v>
      </c>
      <c r="E348" s="206" t="s">
        <v>1155</v>
      </c>
      <c r="F348" s="206" t="s">
        <v>811</v>
      </c>
      <c r="G348" s="211"/>
      <c r="H348" s="211"/>
      <c r="I348" s="211"/>
      <c r="J348" s="211"/>
      <c r="K348" s="211"/>
      <c r="L348" s="211"/>
      <c r="M348" s="211"/>
      <c r="N348" s="211"/>
      <c r="O348" s="211"/>
      <c r="P348" s="211"/>
      <c r="Q348" s="211"/>
      <c r="R348" s="211">
        <v>0</v>
      </c>
      <c r="S348" s="211">
        <f>1200</f>
        <v>1200</v>
      </c>
      <c r="T348" s="211">
        <f t="shared" ref="T348:T349" si="654">R348+S348</f>
        <v>1200</v>
      </c>
      <c r="U348" s="211">
        <v>0</v>
      </c>
      <c r="V348" s="211">
        <v>0</v>
      </c>
      <c r="W348" s="211">
        <v>1200</v>
      </c>
      <c r="X348" s="211">
        <v>0</v>
      </c>
      <c r="Y348" s="211">
        <v>3000</v>
      </c>
      <c r="Z348" s="211">
        <f t="shared" ref="Z348:Z349" si="655">X348+Y348</f>
        <v>3000</v>
      </c>
      <c r="AA348" s="211">
        <v>0</v>
      </c>
      <c r="AB348" s="211">
        <f t="shared" si="653"/>
        <v>3000</v>
      </c>
    </row>
    <row r="349" spans="1:28" ht="30" customHeight="1" x14ac:dyDescent="0.2">
      <c r="A349" s="281" t="s">
        <v>879</v>
      </c>
      <c r="B349" s="206" t="s">
        <v>130</v>
      </c>
      <c r="C349" s="206" t="s">
        <v>202</v>
      </c>
      <c r="D349" s="206" t="s">
        <v>212</v>
      </c>
      <c r="E349" s="206" t="s">
        <v>1155</v>
      </c>
      <c r="F349" s="206" t="s">
        <v>878</v>
      </c>
      <c r="G349" s="211"/>
      <c r="H349" s="211"/>
      <c r="I349" s="211"/>
      <c r="J349" s="211"/>
      <c r="K349" s="211"/>
      <c r="L349" s="211"/>
      <c r="M349" s="211"/>
      <c r="N349" s="211"/>
      <c r="O349" s="211"/>
      <c r="P349" s="211"/>
      <c r="Q349" s="211"/>
      <c r="R349" s="211">
        <v>0</v>
      </c>
      <c r="S349" s="211">
        <f>362</f>
        <v>362</v>
      </c>
      <c r="T349" s="211">
        <f t="shared" si="654"/>
        <v>362</v>
      </c>
      <c r="U349" s="211">
        <v>0</v>
      </c>
      <c r="V349" s="211">
        <v>0</v>
      </c>
      <c r="W349" s="211">
        <v>362</v>
      </c>
      <c r="X349" s="211">
        <v>0</v>
      </c>
      <c r="Y349" s="211">
        <v>1000</v>
      </c>
      <c r="Z349" s="211">
        <f t="shared" si="655"/>
        <v>1000</v>
      </c>
      <c r="AA349" s="211">
        <v>0</v>
      </c>
      <c r="AB349" s="211">
        <f t="shared" si="653"/>
        <v>1000</v>
      </c>
    </row>
    <row r="350" spans="1:28" ht="12.75" customHeight="1" x14ac:dyDescent="0.2">
      <c r="A350" s="213" t="s">
        <v>931</v>
      </c>
      <c r="B350" s="206" t="s">
        <v>130</v>
      </c>
      <c r="C350" s="206" t="s">
        <v>202</v>
      </c>
      <c r="D350" s="206" t="s">
        <v>212</v>
      </c>
      <c r="E350" s="206" t="s">
        <v>825</v>
      </c>
      <c r="F350" s="206" t="s">
        <v>898</v>
      </c>
      <c r="G350" s="211"/>
      <c r="H350" s="211">
        <v>261</v>
      </c>
      <c r="I350" s="211">
        <v>0</v>
      </c>
      <c r="J350" s="211">
        <f t="shared" si="642"/>
        <v>261</v>
      </c>
      <c r="K350" s="211">
        <v>0</v>
      </c>
      <c r="L350" s="211">
        <v>200</v>
      </c>
      <c r="M350" s="211">
        <v>200</v>
      </c>
      <c r="N350" s="211">
        <v>0</v>
      </c>
      <c r="O350" s="211">
        <f t="shared" si="646"/>
        <v>200</v>
      </c>
      <c r="P350" s="211">
        <v>200</v>
      </c>
      <c r="Q350" s="211">
        <v>0</v>
      </c>
      <c r="R350" s="211">
        <f t="shared" si="515"/>
        <v>200</v>
      </c>
      <c r="S350" s="211">
        <v>0</v>
      </c>
      <c r="T350" s="211">
        <f t="shared" si="643"/>
        <v>200</v>
      </c>
      <c r="U350" s="211">
        <v>0</v>
      </c>
      <c r="V350" s="211">
        <v>200</v>
      </c>
      <c r="W350" s="211">
        <v>0</v>
      </c>
      <c r="X350" s="211">
        <v>200</v>
      </c>
      <c r="Y350" s="211">
        <v>0</v>
      </c>
      <c r="Z350" s="211">
        <f t="shared" si="652"/>
        <v>200</v>
      </c>
      <c r="AA350" s="211">
        <v>0</v>
      </c>
      <c r="AB350" s="211">
        <f t="shared" si="653"/>
        <v>200</v>
      </c>
    </row>
    <row r="351" spans="1:28" ht="12.75" hidden="1" customHeight="1" x14ac:dyDescent="0.2">
      <c r="A351" s="213" t="s">
        <v>99</v>
      </c>
      <c r="B351" s="206" t="s">
        <v>130</v>
      </c>
      <c r="C351" s="206" t="s">
        <v>202</v>
      </c>
      <c r="D351" s="206" t="s">
        <v>212</v>
      </c>
      <c r="E351" s="206" t="s">
        <v>825</v>
      </c>
      <c r="F351" s="206" t="s">
        <v>100</v>
      </c>
      <c r="G351" s="211"/>
      <c r="H351" s="211">
        <v>196</v>
      </c>
      <c r="I351" s="211">
        <v>0</v>
      </c>
      <c r="J351" s="211">
        <f t="shared" si="642"/>
        <v>196</v>
      </c>
      <c r="K351" s="211">
        <v>193.16</v>
      </c>
      <c r="L351" s="211">
        <v>300</v>
      </c>
      <c r="M351" s="211">
        <v>300</v>
      </c>
      <c r="N351" s="211">
        <v>0</v>
      </c>
      <c r="O351" s="211">
        <f t="shared" si="646"/>
        <v>300</v>
      </c>
      <c r="P351" s="211">
        <v>300</v>
      </c>
      <c r="Q351" s="211">
        <v>0</v>
      </c>
      <c r="R351" s="211">
        <f t="shared" si="515"/>
        <v>300</v>
      </c>
      <c r="S351" s="211">
        <v>0</v>
      </c>
      <c r="T351" s="211">
        <f t="shared" si="643"/>
        <v>300</v>
      </c>
      <c r="U351" s="211">
        <v>0</v>
      </c>
      <c r="V351" s="211">
        <v>300</v>
      </c>
      <c r="W351" s="211">
        <v>-300</v>
      </c>
      <c r="X351" s="211">
        <v>0</v>
      </c>
      <c r="Y351" s="211">
        <v>0</v>
      </c>
      <c r="Z351" s="211">
        <f t="shared" si="652"/>
        <v>0</v>
      </c>
      <c r="AA351" s="211">
        <v>0</v>
      </c>
      <c r="AB351" s="211">
        <f t="shared" si="653"/>
        <v>0</v>
      </c>
    </row>
    <row r="352" spans="1:28" ht="12.75" customHeight="1" x14ac:dyDescent="0.2">
      <c r="A352" s="213" t="s">
        <v>1222</v>
      </c>
      <c r="B352" s="206" t="s">
        <v>130</v>
      </c>
      <c r="C352" s="206" t="s">
        <v>202</v>
      </c>
      <c r="D352" s="206" t="s">
        <v>212</v>
      </c>
      <c r="E352" s="206" t="s">
        <v>825</v>
      </c>
      <c r="F352" s="206" t="s">
        <v>94</v>
      </c>
      <c r="G352" s="211"/>
      <c r="H352" s="211">
        <v>1500</v>
      </c>
      <c r="I352" s="211">
        <v>0</v>
      </c>
      <c r="J352" s="211">
        <f t="shared" si="642"/>
        <v>1500</v>
      </c>
      <c r="K352" s="211">
        <v>-395.6</v>
      </c>
      <c r="L352" s="211">
        <v>1200</v>
      </c>
      <c r="M352" s="211">
        <v>1200</v>
      </c>
      <c r="N352" s="211">
        <v>-100</v>
      </c>
      <c r="O352" s="211">
        <f t="shared" si="646"/>
        <v>1100</v>
      </c>
      <c r="P352" s="211">
        <v>1100</v>
      </c>
      <c r="Q352" s="211">
        <v>0</v>
      </c>
      <c r="R352" s="211">
        <f t="shared" si="515"/>
        <v>1100</v>
      </c>
      <c r="S352" s="211">
        <v>0</v>
      </c>
      <c r="T352" s="211">
        <f t="shared" si="643"/>
        <v>1100</v>
      </c>
      <c r="U352" s="211">
        <v>-118</v>
      </c>
      <c r="V352" s="211">
        <v>1100</v>
      </c>
      <c r="W352" s="211">
        <f>50+1000</f>
        <v>1050</v>
      </c>
      <c r="X352" s="211">
        <v>1400</v>
      </c>
      <c r="Y352" s="211">
        <v>1000</v>
      </c>
      <c r="Z352" s="211">
        <f t="shared" si="652"/>
        <v>2400</v>
      </c>
      <c r="AA352" s="211">
        <v>0.1154</v>
      </c>
      <c r="AB352" s="211">
        <f t="shared" si="653"/>
        <v>2400.1154000000001</v>
      </c>
    </row>
    <row r="353" spans="1:28" ht="12.75" customHeight="1" x14ac:dyDescent="0.2">
      <c r="A353" s="213" t="s">
        <v>1107</v>
      </c>
      <c r="B353" s="206" t="s">
        <v>130</v>
      </c>
      <c r="C353" s="206" t="s">
        <v>202</v>
      </c>
      <c r="D353" s="206" t="s">
        <v>212</v>
      </c>
      <c r="E353" s="206" t="s">
        <v>825</v>
      </c>
      <c r="F353" s="206" t="s">
        <v>1106</v>
      </c>
      <c r="G353" s="211"/>
      <c r="H353" s="211">
        <v>1500</v>
      </c>
      <c r="I353" s="211">
        <v>0</v>
      </c>
      <c r="J353" s="211">
        <f t="shared" ref="J353" si="656">H353+I353</f>
        <v>1500</v>
      </c>
      <c r="K353" s="211">
        <v>-395.6</v>
      </c>
      <c r="L353" s="211">
        <v>1200</v>
      </c>
      <c r="M353" s="211">
        <v>1200</v>
      </c>
      <c r="N353" s="211">
        <v>-100</v>
      </c>
      <c r="O353" s="211">
        <f t="shared" ref="O353" si="657">M353+N353</f>
        <v>1100</v>
      </c>
      <c r="P353" s="211">
        <v>1100</v>
      </c>
      <c r="Q353" s="211">
        <v>0</v>
      </c>
      <c r="R353" s="211">
        <f t="shared" ref="R353" si="658">P353+Q353</f>
        <v>1100</v>
      </c>
      <c r="S353" s="211">
        <v>0</v>
      </c>
      <c r="T353" s="211">
        <v>0</v>
      </c>
      <c r="U353" s="211">
        <v>118</v>
      </c>
      <c r="V353" s="211">
        <v>0</v>
      </c>
      <c r="W353" s="211">
        <v>118</v>
      </c>
      <c r="X353" s="211">
        <v>0</v>
      </c>
      <c r="Y353" s="211">
        <v>150</v>
      </c>
      <c r="Z353" s="211">
        <f t="shared" si="652"/>
        <v>150</v>
      </c>
      <c r="AA353" s="211">
        <v>0</v>
      </c>
      <c r="AB353" s="211">
        <f t="shared" si="653"/>
        <v>150</v>
      </c>
    </row>
    <row r="354" spans="1:28" ht="12.75" customHeight="1" x14ac:dyDescent="0.2">
      <c r="A354" s="213" t="s">
        <v>103</v>
      </c>
      <c r="B354" s="206" t="s">
        <v>130</v>
      </c>
      <c r="C354" s="206" t="s">
        <v>202</v>
      </c>
      <c r="D354" s="206" t="s">
        <v>212</v>
      </c>
      <c r="E354" s="206" t="s">
        <v>825</v>
      </c>
      <c r="F354" s="206" t="s">
        <v>104</v>
      </c>
      <c r="G354" s="211"/>
      <c r="H354" s="211">
        <v>40</v>
      </c>
      <c r="I354" s="211">
        <v>0</v>
      </c>
      <c r="J354" s="211">
        <f t="shared" si="642"/>
        <v>40</v>
      </c>
      <c r="K354" s="211">
        <v>0</v>
      </c>
      <c r="L354" s="211">
        <f>I354+J354</f>
        <v>40</v>
      </c>
      <c r="M354" s="211">
        <f>J354+K354</f>
        <v>40</v>
      </c>
      <c r="N354" s="211">
        <v>0</v>
      </c>
      <c r="O354" s="211">
        <f t="shared" si="646"/>
        <v>40</v>
      </c>
      <c r="P354" s="211">
        <f t="shared" ref="P354" si="659">M354+N354</f>
        <v>40</v>
      </c>
      <c r="Q354" s="211">
        <v>0</v>
      </c>
      <c r="R354" s="211">
        <f t="shared" si="515"/>
        <v>40</v>
      </c>
      <c r="S354" s="211">
        <v>310</v>
      </c>
      <c r="T354" s="211">
        <f t="shared" si="643"/>
        <v>350</v>
      </c>
      <c r="U354" s="211">
        <v>0</v>
      </c>
      <c r="V354" s="211">
        <v>350</v>
      </c>
      <c r="W354" s="211">
        <v>0</v>
      </c>
      <c r="X354" s="211">
        <v>50</v>
      </c>
      <c r="Y354" s="211">
        <v>-40</v>
      </c>
      <c r="Z354" s="211">
        <f t="shared" si="652"/>
        <v>10</v>
      </c>
      <c r="AA354" s="211">
        <v>0</v>
      </c>
      <c r="AB354" s="211">
        <f t="shared" si="653"/>
        <v>10</v>
      </c>
    </row>
    <row r="355" spans="1:28" ht="12.75" customHeight="1" x14ac:dyDescent="0.2">
      <c r="A355" s="213" t="s">
        <v>398</v>
      </c>
      <c r="B355" s="206" t="s">
        <v>130</v>
      </c>
      <c r="C355" s="206" t="s">
        <v>202</v>
      </c>
      <c r="D355" s="206" t="s">
        <v>212</v>
      </c>
      <c r="E355" s="206" t="s">
        <v>825</v>
      </c>
      <c r="F355" s="206" t="s">
        <v>106</v>
      </c>
      <c r="G355" s="211"/>
      <c r="H355" s="211">
        <v>60</v>
      </c>
      <c r="I355" s="211">
        <v>0</v>
      </c>
      <c r="J355" s="211">
        <f t="shared" si="642"/>
        <v>60</v>
      </c>
      <c r="K355" s="211">
        <v>-0.15</v>
      </c>
      <c r="L355" s="211">
        <v>60</v>
      </c>
      <c r="M355" s="211">
        <v>60</v>
      </c>
      <c r="N355" s="211">
        <v>0</v>
      </c>
      <c r="O355" s="211">
        <f t="shared" si="646"/>
        <v>60</v>
      </c>
      <c r="P355" s="211">
        <v>60</v>
      </c>
      <c r="Q355" s="211">
        <v>0</v>
      </c>
      <c r="R355" s="211">
        <f t="shared" si="515"/>
        <v>60</v>
      </c>
      <c r="S355" s="211">
        <v>-30</v>
      </c>
      <c r="T355" s="211">
        <f t="shared" si="643"/>
        <v>30</v>
      </c>
      <c r="U355" s="211">
        <v>0</v>
      </c>
      <c r="V355" s="211">
        <v>30</v>
      </c>
      <c r="W355" s="211">
        <v>0</v>
      </c>
      <c r="X355" s="211">
        <v>60</v>
      </c>
      <c r="Y355" s="211">
        <v>-20</v>
      </c>
      <c r="Z355" s="211">
        <f t="shared" si="652"/>
        <v>40</v>
      </c>
      <c r="AA355" s="211">
        <v>0</v>
      </c>
      <c r="AB355" s="211">
        <f t="shared" si="653"/>
        <v>40</v>
      </c>
    </row>
    <row r="356" spans="1:28" ht="12.75" hidden="1" customHeight="1" x14ac:dyDescent="0.2">
      <c r="A356" s="213" t="s">
        <v>885</v>
      </c>
      <c r="B356" s="206" t="s">
        <v>130</v>
      </c>
      <c r="C356" s="206" t="s">
        <v>202</v>
      </c>
      <c r="D356" s="206" t="s">
        <v>212</v>
      </c>
      <c r="E356" s="206" t="s">
        <v>825</v>
      </c>
      <c r="F356" s="206" t="s">
        <v>884</v>
      </c>
      <c r="G356" s="211"/>
      <c r="H356" s="211">
        <v>60</v>
      </c>
      <c r="I356" s="211">
        <v>0</v>
      </c>
      <c r="J356" s="211">
        <v>0</v>
      </c>
      <c r="K356" s="211">
        <v>1.96</v>
      </c>
      <c r="L356" s="211">
        <v>0</v>
      </c>
      <c r="M356" s="211">
        <v>0</v>
      </c>
      <c r="N356" s="211">
        <v>0</v>
      </c>
      <c r="O356" s="211">
        <v>0</v>
      </c>
      <c r="P356" s="211">
        <v>0</v>
      </c>
      <c r="Q356" s="211">
        <v>0</v>
      </c>
      <c r="R356" s="211">
        <f t="shared" si="515"/>
        <v>0</v>
      </c>
      <c r="S356" s="211">
        <f t="shared" ref="S356" si="660">Q356+R356</f>
        <v>0</v>
      </c>
      <c r="T356" s="211">
        <f t="shared" si="643"/>
        <v>0</v>
      </c>
      <c r="U356" s="211">
        <f t="shared" ref="U356" si="661">S356+T356</f>
        <v>0</v>
      </c>
      <c r="V356" s="211">
        <f t="shared" ref="V356" si="662">T356+U356</f>
        <v>0</v>
      </c>
      <c r="W356" s="211">
        <f t="shared" ref="W356" si="663">U356+V356</f>
        <v>0</v>
      </c>
      <c r="X356" s="211">
        <f t="shared" ref="X356" si="664">V356+W356</f>
        <v>0</v>
      </c>
      <c r="Y356" s="211">
        <v>0</v>
      </c>
      <c r="Z356" s="211">
        <f t="shared" si="652"/>
        <v>0</v>
      </c>
      <c r="AA356" s="211">
        <v>0</v>
      </c>
      <c r="AB356" s="211">
        <f t="shared" si="653"/>
        <v>0</v>
      </c>
    </row>
    <row r="357" spans="1:28" ht="12.75" customHeight="1" x14ac:dyDescent="0.2">
      <c r="A357" s="213" t="s">
        <v>1042</v>
      </c>
      <c r="B357" s="206" t="s">
        <v>130</v>
      </c>
      <c r="C357" s="206" t="s">
        <v>202</v>
      </c>
      <c r="D357" s="206" t="s">
        <v>212</v>
      </c>
      <c r="E357" s="206" t="s">
        <v>1043</v>
      </c>
      <c r="F357" s="206"/>
      <c r="G357" s="211">
        <f>G358</f>
        <v>0</v>
      </c>
      <c r="H357" s="211" t="e">
        <f>H358+H359+#REF!+#REF!</f>
        <v>#REF!</v>
      </c>
      <c r="I357" s="211" t="e">
        <f>I358+I359+#REF!+#REF!</f>
        <v>#REF!</v>
      </c>
      <c r="J357" s="211" t="e">
        <f>J358+J359+#REF!+#REF!</f>
        <v>#REF!</v>
      </c>
      <c r="K357" s="211" t="e">
        <f>K358+K359+#REF!+#REF!+K361</f>
        <v>#REF!</v>
      </c>
      <c r="L357" s="211">
        <f>L359+L361</f>
        <v>8618</v>
      </c>
      <c r="M357" s="211">
        <f>M359+M361</f>
        <v>8618</v>
      </c>
      <c r="N357" s="211">
        <f t="shared" ref="N357:Q357" si="665">N359+N361</f>
        <v>-45</v>
      </c>
      <c r="O357" s="211">
        <f t="shared" si="665"/>
        <v>8573</v>
      </c>
      <c r="P357" s="211">
        <f t="shared" si="665"/>
        <v>8573</v>
      </c>
      <c r="Q357" s="211">
        <f t="shared" si="665"/>
        <v>366.5</v>
      </c>
      <c r="R357" s="211">
        <f>R359+R360+R361+R362</f>
        <v>8939.5</v>
      </c>
      <c r="S357" s="211">
        <f t="shared" ref="S357:T357" si="666">S359+S360+S361+S362</f>
        <v>1039.5</v>
      </c>
      <c r="T357" s="211">
        <f t="shared" si="666"/>
        <v>9732.5</v>
      </c>
      <c r="U357" s="211">
        <f t="shared" ref="U357:V357" si="667">U359+U360+U361+U362</f>
        <v>1040.5999999999999</v>
      </c>
      <c r="V357" s="211">
        <f t="shared" si="667"/>
        <v>4798.5</v>
      </c>
      <c r="W357" s="211">
        <f t="shared" ref="W357:X357" si="668">W359+W360+W361+W362</f>
        <v>6916.9</v>
      </c>
      <c r="X357" s="211">
        <f t="shared" si="668"/>
        <v>4534.63</v>
      </c>
      <c r="Y357" s="211">
        <f t="shared" ref="Y357:Z357" si="669">Y359+Y360+Y361+Y362</f>
        <v>10718.37</v>
      </c>
      <c r="Z357" s="211">
        <f t="shared" si="669"/>
        <v>15253</v>
      </c>
      <c r="AA357" s="211">
        <f t="shared" ref="AA357:AB357" si="670">AA359+AA360+AA361+AA362</f>
        <v>-421.39699999999999</v>
      </c>
      <c r="AB357" s="211">
        <f t="shared" si="670"/>
        <v>14831.602999999999</v>
      </c>
    </row>
    <row r="358" spans="1:28" ht="12.75" hidden="1" customHeight="1" x14ac:dyDescent="0.2">
      <c r="A358" s="213" t="s">
        <v>886</v>
      </c>
      <c r="B358" s="206" t="s">
        <v>130</v>
      </c>
      <c r="C358" s="206" t="s">
        <v>202</v>
      </c>
      <c r="D358" s="206" t="s">
        <v>212</v>
      </c>
      <c r="E358" s="206" t="s">
        <v>826</v>
      </c>
      <c r="F358" s="206" t="s">
        <v>96</v>
      </c>
      <c r="G358" s="211"/>
      <c r="H358" s="211">
        <v>3083</v>
      </c>
      <c r="I358" s="211">
        <v>-3083</v>
      </c>
      <c r="J358" s="211">
        <f>H358+I358</f>
        <v>0</v>
      </c>
      <c r="K358" s="211">
        <v>0</v>
      </c>
      <c r="L358" s="211">
        <f>I358+J358</f>
        <v>-3083</v>
      </c>
      <c r="M358" s="211">
        <f>J358+K358</f>
        <v>0</v>
      </c>
      <c r="N358" s="211">
        <f t="shared" ref="N358:O358" si="671">K358+L358</f>
        <v>-3083</v>
      </c>
      <c r="O358" s="211">
        <f t="shared" si="671"/>
        <v>-3083</v>
      </c>
      <c r="P358" s="211">
        <f>M358+N358</f>
        <v>-3083</v>
      </c>
      <c r="Q358" s="211">
        <f t="shared" ref="Q358" si="672">N358+O358</f>
        <v>-6166</v>
      </c>
      <c r="R358" s="211">
        <f t="shared" si="515"/>
        <v>-9249</v>
      </c>
      <c r="S358" s="211">
        <f t="shared" ref="S358" si="673">Q358+R358</f>
        <v>-15415</v>
      </c>
      <c r="T358" s="211">
        <f t="shared" ref="T358:T362" si="674">R358+S358</f>
        <v>-24664</v>
      </c>
      <c r="U358" s="211">
        <f t="shared" ref="U358" si="675">S358+T358</f>
        <v>-40079</v>
      </c>
      <c r="V358" s="211">
        <f t="shared" ref="V358" si="676">T358+U358</f>
        <v>-64743</v>
      </c>
      <c r="W358" s="211">
        <f t="shared" ref="W358" si="677">U358+V358</f>
        <v>-104822</v>
      </c>
      <c r="X358" s="211">
        <f t="shared" ref="X358" si="678">V358+W358</f>
        <v>-169565</v>
      </c>
      <c r="Y358" s="211">
        <f t="shared" ref="Y358" si="679">W358+X358</f>
        <v>-274387</v>
      </c>
      <c r="Z358" s="211">
        <f t="shared" ref="Z358:Z362" si="680">X358+Y358</f>
        <v>-443952</v>
      </c>
      <c r="AA358" s="211">
        <f t="shared" ref="AA358" si="681">Y358+Z358</f>
        <v>-718339</v>
      </c>
      <c r="AB358" s="211">
        <f t="shared" ref="AB358:AB362" si="682">Z358+AA358</f>
        <v>-1162291</v>
      </c>
    </row>
    <row r="359" spans="1:28" ht="18" customHeight="1" x14ac:dyDescent="0.2">
      <c r="A359" s="281" t="s">
        <v>876</v>
      </c>
      <c r="B359" s="206" t="s">
        <v>130</v>
      </c>
      <c r="C359" s="206" t="s">
        <v>202</v>
      </c>
      <c r="D359" s="206" t="s">
        <v>212</v>
      </c>
      <c r="E359" s="206" t="s">
        <v>1044</v>
      </c>
      <c r="F359" s="206" t="s">
        <v>811</v>
      </c>
      <c r="G359" s="211"/>
      <c r="H359" s="211">
        <v>5065</v>
      </c>
      <c r="I359" s="211">
        <v>-5065</v>
      </c>
      <c r="J359" s="211">
        <f>H359+I359</f>
        <v>0</v>
      </c>
      <c r="K359" s="211">
        <v>511.52</v>
      </c>
      <c r="L359" s="211">
        <v>4355</v>
      </c>
      <c r="M359" s="211">
        <v>4355</v>
      </c>
      <c r="N359" s="211">
        <v>-45</v>
      </c>
      <c r="O359" s="211">
        <f>M359+N359</f>
        <v>4310</v>
      </c>
      <c r="P359" s="211">
        <v>4310</v>
      </c>
      <c r="Q359" s="211">
        <v>0</v>
      </c>
      <c r="R359" s="211">
        <f t="shared" si="515"/>
        <v>4310</v>
      </c>
      <c r="S359" s="211">
        <f>-624.5+189.5</f>
        <v>-435</v>
      </c>
      <c r="T359" s="211">
        <v>3685.5</v>
      </c>
      <c r="U359" s="211">
        <f>-651.5+387</f>
        <v>-264.5</v>
      </c>
      <c r="V359" s="211">
        <v>3685.5</v>
      </c>
      <c r="W359" s="211">
        <v>-92.5</v>
      </c>
      <c r="X359" s="211">
        <v>3421</v>
      </c>
      <c r="Y359" s="211">
        <v>1371</v>
      </c>
      <c r="Z359" s="211">
        <f t="shared" si="680"/>
        <v>4792</v>
      </c>
      <c r="AA359" s="211">
        <v>0</v>
      </c>
      <c r="AB359" s="211">
        <f t="shared" si="682"/>
        <v>4792</v>
      </c>
    </row>
    <row r="360" spans="1:28" ht="30" customHeight="1" x14ac:dyDescent="0.2">
      <c r="A360" s="281" t="s">
        <v>879</v>
      </c>
      <c r="B360" s="206" t="s">
        <v>130</v>
      </c>
      <c r="C360" s="206" t="s">
        <v>202</v>
      </c>
      <c r="D360" s="206" t="s">
        <v>212</v>
      </c>
      <c r="E360" s="206" t="s">
        <v>1044</v>
      </c>
      <c r="F360" s="206" t="s">
        <v>878</v>
      </c>
      <c r="G360" s="211"/>
      <c r="H360" s="211"/>
      <c r="I360" s="211"/>
      <c r="J360" s="211"/>
      <c r="K360" s="211"/>
      <c r="L360" s="211"/>
      <c r="M360" s="211"/>
      <c r="N360" s="211"/>
      <c r="O360" s="211"/>
      <c r="P360" s="211"/>
      <c r="Q360" s="211"/>
      <c r="R360" s="211">
        <v>0</v>
      </c>
      <c r="S360" s="211">
        <f>1113+57</f>
        <v>1170</v>
      </c>
      <c r="T360" s="211">
        <v>1113</v>
      </c>
      <c r="U360" s="211">
        <f>-196+116</f>
        <v>-80</v>
      </c>
      <c r="V360" s="211">
        <v>1113</v>
      </c>
      <c r="W360" s="211">
        <v>-28</v>
      </c>
      <c r="X360" s="211">
        <v>1113.6300000000001</v>
      </c>
      <c r="Y360" s="211">
        <v>334.37</v>
      </c>
      <c r="Z360" s="211">
        <f t="shared" si="680"/>
        <v>1448</v>
      </c>
      <c r="AA360" s="211">
        <v>0</v>
      </c>
      <c r="AB360" s="211">
        <f t="shared" si="682"/>
        <v>1448</v>
      </c>
    </row>
    <row r="361" spans="1:28" ht="16.5" customHeight="1" x14ac:dyDescent="0.2">
      <c r="A361" s="281" t="s">
        <v>876</v>
      </c>
      <c r="B361" s="206" t="s">
        <v>130</v>
      </c>
      <c r="C361" s="206" t="s">
        <v>202</v>
      </c>
      <c r="D361" s="206" t="s">
        <v>212</v>
      </c>
      <c r="E361" s="206" t="s">
        <v>1162</v>
      </c>
      <c r="F361" s="206" t="s">
        <v>811</v>
      </c>
      <c r="G361" s="211"/>
      <c r="H361" s="211">
        <v>5065</v>
      </c>
      <c r="I361" s="211">
        <v>-5065</v>
      </c>
      <c r="J361" s="211">
        <f>H361+I361</f>
        <v>0</v>
      </c>
      <c r="K361" s="211">
        <v>3928.3</v>
      </c>
      <c r="L361" s="211">
        <v>4263</v>
      </c>
      <c r="M361" s="211">
        <v>4263</v>
      </c>
      <c r="N361" s="211">
        <v>0</v>
      </c>
      <c r="O361" s="211">
        <f>M361+N361</f>
        <v>4263</v>
      </c>
      <c r="P361" s="211">
        <v>4263</v>
      </c>
      <c r="Q361" s="211">
        <v>366.5</v>
      </c>
      <c r="R361" s="211">
        <f t="shared" si="515"/>
        <v>4629.5</v>
      </c>
      <c r="S361" s="211">
        <v>-839.5</v>
      </c>
      <c r="T361" s="211">
        <f t="shared" si="674"/>
        <v>3790</v>
      </c>
      <c r="U361" s="211">
        <f>1019+43.8</f>
        <v>1062.8</v>
      </c>
      <c r="V361" s="211">
        <v>0</v>
      </c>
      <c r="W361" s="211">
        <v>5405</v>
      </c>
      <c r="X361" s="211">
        <v>0</v>
      </c>
      <c r="Y361" s="211">
        <v>6922.4</v>
      </c>
      <c r="Z361" s="211">
        <f t="shared" si="680"/>
        <v>6922.4</v>
      </c>
      <c r="AA361" s="211">
        <v>-323.625</v>
      </c>
      <c r="AB361" s="211">
        <f t="shared" si="682"/>
        <v>6598.7749999999996</v>
      </c>
    </row>
    <row r="362" spans="1:28" ht="30" customHeight="1" x14ac:dyDescent="0.2">
      <c r="A362" s="281" t="s">
        <v>879</v>
      </c>
      <c r="B362" s="206" t="s">
        <v>130</v>
      </c>
      <c r="C362" s="206" t="s">
        <v>202</v>
      </c>
      <c r="D362" s="206" t="s">
        <v>212</v>
      </c>
      <c r="E362" s="206" t="s">
        <v>1162</v>
      </c>
      <c r="F362" s="206" t="s">
        <v>878</v>
      </c>
      <c r="G362" s="211"/>
      <c r="H362" s="211"/>
      <c r="I362" s="211"/>
      <c r="J362" s="211"/>
      <c r="K362" s="211"/>
      <c r="L362" s="211"/>
      <c r="M362" s="211"/>
      <c r="N362" s="211"/>
      <c r="O362" s="211"/>
      <c r="P362" s="211"/>
      <c r="Q362" s="211"/>
      <c r="R362" s="211">
        <v>0</v>
      </c>
      <c r="S362" s="211">
        <v>1144</v>
      </c>
      <c r="T362" s="211">
        <f t="shared" si="674"/>
        <v>1144</v>
      </c>
      <c r="U362" s="211">
        <f>309+13.3</f>
        <v>322.3</v>
      </c>
      <c r="V362" s="211">
        <v>0</v>
      </c>
      <c r="W362" s="211">
        <v>1632.4</v>
      </c>
      <c r="X362" s="211">
        <v>0</v>
      </c>
      <c r="Y362" s="211">
        <v>2090.6</v>
      </c>
      <c r="Z362" s="211">
        <f t="shared" si="680"/>
        <v>2090.6</v>
      </c>
      <c r="AA362" s="211">
        <v>-97.772000000000006</v>
      </c>
      <c r="AB362" s="211">
        <f t="shared" si="682"/>
        <v>1992.828</v>
      </c>
    </row>
    <row r="363" spans="1:28" ht="30" customHeight="1" x14ac:dyDescent="0.2">
      <c r="A363" s="213" t="s">
        <v>1244</v>
      </c>
      <c r="B363" s="206" t="s">
        <v>130</v>
      </c>
      <c r="C363" s="206" t="s">
        <v>202</v>
      </c>
      <c r="D363" s="206" t="s">
        <v>212</v>
      </c>
      <c r="E363" s="205" t="s">
        <v>1172</v>
      </c>
      <c r="F363" s="206"/>
      <c r="G363" s="211" t="e">
        <f>G370</f>
        <v>#REF!</v>
      </c>
      <c r="H363" s="211">
        <f>H370</f>
        <v>1438.7</v>
      </c>
      <c r="I363" s="211">
        <f>I370</f>
        <v>0</v>
      </c>
      <c r="J363" s="211">
        <f t="shared" ref="J363" si="683">H363+I363</f>
        <v>1438.7</v>
      </c>
      <c r="K363" s="211" t="e">
        <f>#REF!+K370</f>
        <v>#REF!</v>
      </c>
      <c r="L363" s="211" t="e">
        <f>#REF!+L370</f>
        <v>#REF!</v>
      </c>
      <c r="M363" s="211" t="e">
        <f>#REF!+M370</f>
        <v>#REF!</v>
      </c>
      <c r="N363" s="211" t="e">
        <f>#REF!+N370</f>
        <v>#REF!</v>
      </c>
      <c r="O363" s="211" t="e">
        <f>#REF!+O370</f>
        <v>#REF!</v>
      </c>
      <c r="P363" s="211" t="e">
        <f>#REF!+P370</f>
        <v>#REF!</v>
      </c>
      <c r="Q363" s="211" t="e">
        <f>#REF!+Q370</f>
        <v>#REF!</v>
      </c>
      <c r="R363" s="211" t="e">
        <f>#REF!+R370</f>
        <v>#REF!</v>
      </c>
      <c r="S363" s="211" t="e">
        <f>#REF!+S370</f>
        <v>#REF!</v>
      </c>
      <c r="T363" s="211" t="e">
        <f>#REF!+T370</f>
        <v>#REF!</v>
      </c>
      <c r="U363" s="211" t="e">
        <f>#REF!+U370</f>
        <v>#REF!</v>
      </c>
      <c r="V363" s="211" t="e">
        <f>#REF!+V370</f>
        <v>#REF!</v>
      </c>
      <c r="W363" s="211" t="e">
        <f>#REF!+W370</f>
        <v>#REF!</v>
      </c>
      <c r="X363" s="211">
        <f>X364+X365</f>
        <v>0</v>
      </c>
      <c r="Y363" s="211">
        <f t="shared" ref="Y363:Z363" si="684">Y364+Y365</f>
        <v>3366.6</v>
      </c>
      <c r="Z363" s="211">
        <f t="shared" si="684"/>
        <v>3366.6</v>
      </c>
      <c r="AA363" s="211">
        <f t="shared" ref="AA363:AB363" si="685">AA364+AA365</f>
        <v>0</v>
      </c>
      <c r="AB363" s="211">
        <f t="shared" si="685"/>
        <v>3366.6</v>
      </c>
    </row>
    <row r="364" spans="1:28" ht="17.25" customHeight="1" x14ac:dyDescent="0.2">
      <c r="A364" s="213" t="s">
        <v>1171</v>
      </c>
      <c r="B364" s="206" t="s">
        <v>130</v>
      </c>
      <c r="C364" s="206" t="s">
        <v>392</v>
      </c>
      <c r="D364" s="206" t="s">
        <v>212</v>
      </c>
      <c r="E364" s="205" t="s">
        <v>1172</v>
      </c>
      <c r="F364" s="206" t="s">
        <v>137</v>
      </c>
      <c r="G364" s="211"/>
      <c r="H364" s="211">
        <v>1497</v>
      </c>
      <c r="I364" s="211">
        <v>0</v>
      </c>
      <c r="J364" s="211">
        <v>1497</v>
      </c>
      <c r="K364" s="211">
        <v>-503.89</v>
      </c>
      <c r="L364" s="211">
        <v>1472.6</v>
      </c>
      <c r="M364" s="211">
        <v>1472.6</v>
      </c>
      <c r="N364" s="211">
        <v>-67.7</v>
      </c>
      <c r="O364" s="211">
        <v>1404.8999999999999</v>
      </c>
      <c r="P364" s="211">
        <v>1404.9</v>
      </c>
      <c r="Q364" s="211">
        <v>4.3</v>
      </c>
      <c r="R364" s="211">
        <v>1409.2</v>
      </c>
      <c r="S364" s="211">
        <v>114.5</v>
      </c>
      <c r="T364" s="211">
        <v>1523.7</v>
      </c>
      <c r="U364" s="211">
        <v>0</v>
      </c>
      <c r="V364" s="211">
        <v>1523.7</v>
      </c>
      <c r="W364" s="211">
        <v>70.400000000000006</v>
      </c>
      <c r="X364" s="211">
        <v>0</v>
      </c>
      <c r="Y364" s="211">
        <v>30</v>
      </c>
      <c r="Z364" s="211">
        <f>X364+Y364</f>
        <v>30</v>
      </c>
      <c r="AA364" s="211">
        <v>0</v>
      </c>
      <c r="AB364" s="211">
        <f>Z364+AA364</f>
        <v>30</v>
      </c>
    </row>
    <row r="365" spans="1:28" ht="18.75" customHeight="1" x14ac:dyDescent="0.2">
      <c r="A365" s="213" t="s">
        <v>1222</v>
      </c>
      <c r="B365" s="206" t="s">
        <v>130</v>
      </c>
      <c r="C365" s="206" t="s">
        <v>392</v>
      </c>
      <c r="D365" s="206" t="s">
        <v>212</v>
      </c>
      <c r="E365" s="205" t="s">
        <v>1172</v>
      </c>
      <c r="F365" s="206" t="s">
        <v>94</v>
      </c>
      <c r="G365" s="211"/>
      <c r="H365" s="211">
        <v>1497</v>
      </c>
      <c r="I365" s="211">
        <v>0</v>
      </c>
      <c r="J365" s="211">
        <v>1497</v>
      </c>
      <c r="K365" s="211">
        <v>-503.89</v>
      </c>
      <c r="L365" s="211">
        <v>1472.6</v>
      </c>
      <c r="M365" s="211">
        <v>1472.6</v>
      </c>
      <c r="N365" s="211">
        <v>-67.7</v>
      </c>
      <c r="O365" s="211">
        <v>1404.8999999999999</v>
      </c>
      <c r="P365" s="211">
        <v>1404.9</v>
      </c>
      <c r="Q365" s="211">
        <v>4.3</v>
      </c>
      <c r="R365" s="211">
        <v>1409.2</v>
      </c>
      <c r="S365" s="211">
        <v>114.5</v>
      </c>
      <c r="T365" s="211">
        <v>1523.7</v>
      </c>
      <c r="U365" s="211">
        <v>0</v>
      </c>
      <c r="V365" s="211">
        <v>1523.7</v>
      </c>
      <c r="W365" s="211">
        <v>70.400000000000006</v>
      </c>
      <c r="X365" s="211">
        <v>0</v>
      </c>
      <c r="Y365" s="211">
        <v>3336.6</v>
      </c>
      <c r="Z365" s="211">
        <f>X365+Y365</f>
        <v>3336.6</v>
      </c>
      <c r="AA365" s="211">
        <v>0</v>
      </c>
      <c r="AB365" s="211">
        <f>Z365+AA365</f>
        <v>3336.6</v>
      </c>
    </row>
    <row r="366" spans="1:28" ht="18.75" customHeight="1" x14ac:dyDescent="0.2">
      <c r="A366" s="213" t="s">
        <v>734</v>
      </c>
      <c r="B366" s="206" t="s">
        <v>130</v>
      </c>
      <c r="C366" s="206" t="s">
        <v>202</v>
      </c>
      <c r="D366" s="206" t="s">
        <v>212</v>
      </c>
      <c r="E366" s="205" t="s">
        <v>733</v>
      </c>
      <c r="F366" s="206"/>
      <c r="G366" s="211"/>
      <c r="H366" s="211">
        <f>H371</f>
        <v>1438.7</v>
      </c>
      <c r="I366" s="211">
        <f>I371</f>
        <v>0</v>
      </c>
      <c r="J366" s="211">
        <f>H366+I366</f>
        <v>1438.7</v>
      </c>
      <c r="K366" s="211">
        <f t="shared" ref="K366:W366" si="686">K371+K367+K370</f>
        <v>-250</v>
      </c>
      <c r="L366" s="211">
        <f t="shared" si="686"/>
        <v>5882.4</v>
      </c>
      <c r="M366" s="211">
        <f t="shared" si="686"/>
        <v>5882.4</v>
      </c>
      <c r="N366" s="211">
        <f t="shared" si="686"/>
        <v>348.8</v>
      </c>
      <c r="O366" s="211">
        <f t="shared" si="686"/>
        <v>6231.2</v>
      </c>
      <c r="P366" s="211">
        <f t="shared" si="686"/>
        <v>6231.2</v>
      </c>
      <c r="Q366" s="211">
        <f t="shared" si="686"/>
        <v>-854</v>
      </c>
      <c r="R366" s="211">
        <f t="shared" si="686"/>
        <v>5377.2</v>
      </c>
      <c r="S366" s="211">
        <f t="shared" si="686"/>
        <v>-88.199999999999989</v>
      </c>
      <c r="T366" s="211">
        <f t="shared" si="686"/>
        <v>5489</v>
      </c>
      <c r="U366" s="211">
        <f t="shared" si="686"/>
        <v>-1300.2</v>
      </c>
      <c r="V366" s="211">
        <f t="shared" si="686"/>
        <v>4388.8</v>
      </c>
      <c r="W366" s="211">
        <f t="shared" si="686"/>
        <v>10.800000000000011</v>
      </c>
      <c r="X366" s="211">
        <f>X367</f>
        <v>0</v>
      </c>
      <c r="Y366" s="211">
        <f t="shared" ref="Y366:AB366" si="687">Y367</f>
        <v>184</v>
      </c>
      <c r="Z366" s="211">
        <f t="shared" si="687"/>
        <v>184</v>
      </c>
      <c r="AA366" s="211">
        <f t="shared" si="687"/>
        <v>0</v>
      </c>
      <c r="AB366" s="211">
        <f t="shared" si="687"/>
        <v>184</v>
      </c>
    </row>
    <row r="367" spans="1:28" ht="18.75" customHeight="1" x14ac:dyDescent="0.2">
      <c r="A367" s="213" t="s">
        <v>1222</v>
      </c>
      <c r="B367" s="206" t="s">
        <v>130</v>
      </c>
      <c r="C367" s="206" t="s">
        <v>202</v>
      </c>
      <c r="D367" s="206" t="s">
        <v>212</v>
      </c>
      <c r="E367" s="205" t="s">
        <v>733</v>
      </c>
      <c r="F367" s="206" t="s">
        <v>94</v>
      </c>
      <c r="G367" s="211"/>
      <c r="H367" s="211">
        <v>500</v>
      </c>
      <c r="I367" s="211">
        <v>0</v>
      </c>
      <c r="J367" s="211">
        <f t="shared" ref="J367:J369" si="688">H367+I367</f>
        <v>500</v>
      </c>
      <c r="K367" s="211">
        <v>-250</v>
      </c>
      <c r="L367" s="211">
        <v>384</v>
      </c>
      <c r="M367" s="211">
        <v>384</v>
      </c>
      <c r="N367" s="211">
        <v>0</v>
      </c>
      <c r="O367" s="211">
        <f>M367+N367</f>
        <v>384</v>
      </c>
      <c r="P367" s="211">
        <v>384</v>
      </c>
      <c r="Q367" s="211">
        <v>0</v>
      </c>
      <c r="R367" s="211">
        <f t="shared" ref="R367" si="689">P367+Q367</f>
        <v>384</v>
      </c>
      <c r="S367" s="211">
        <v>-200</v>
      </c>
      <c r="T367" s="211">
        <v>384</v>
      </c>
      <c r="U367" s="211">
        <v>-200</v>
      </c>
      <c r="V367" s="211">
        <v>384</v>
      </c>
      <c r="W367" s="211">
        <v>-200</v>
      </c>
      <c r="X367" s="211">
        <v>0</v>
      </c>
      <c r="Y367" s="211">
        <v>184</v>
      </c>
      <c r="Z367" s="211">
        <f t="shared" ref="Z367" si="690">X367+Y367</f>
        <v>184</v>
      </c>
      <c r="AA367" s="211">
        <v>0</v>
      </c>
      <c r="AB367" s="211">
        <f t="shared" ref="AB367" si="691">Z367+AA367</f>
        <v>184</v>
      </c>
    </row>
    <row r="368" spans="1:28" ht="18.75" customHeight="1" x14ac:dyDescent="0.2">
      <c r="A368" s="213" t="s">
        <v>862</v>
      </c>
      <c r="B368" s="206" t="s">
        <v>130</v>
      </c>
      <c r="C368" s="206" t="s">
        <v>202</v>
      </c>
      <c r="D368" s="206" t="s">
        <v>212</v>
      </c>
      <c r="E368" s="205" t="s">
        <v>732</v>
      </c>
      <c r="F368" s="206"/>
      <c r="G368" s="211" t="e">
        <f>G369+#REF!</f>
        <v>#REF!</v>
      </c>
      <c r="H368" s="211">
        <f>H369</f>
        <v>220</v>
      </c>
      <c r="I368" s="211">
        <f>I369</f>
        <v>0</v>
      </c>
      <c r="J368" s="211">
        <f t="shared" si="688"/>
        <v>220</v>
      </c>
      <c r="K368" s="211">
        <f>K369</f>
        <v>0</v>
      </c>
      <c r="L368" s="211">
        <f>L369</f>
        <v>100</v>
      </c>
      <c r="M368" s="211">
        <f>M369</f>
        <v>100</v>
      </c>
      <c r="N368" s="211">
        <f t="shared" ref="N368:AB368" si="692">N369</f>
        <v>0</v>
      </c>
      <c r="O368" s="211">
        <f t="shared" si="692"/>
        <v>100</v>
      </c>
      <c r="P368" s="211">
        <f t="shared" si="692"/>
        <v>100</v>
      </c>
      <c r="Q368" s="211">
        <f t="shared" si="692"/>
        <v>0</v>
      </c>
      <c r="R368" s="211">
        <f t="shared" si="692"/>
        <v>100</v>
      </c>
      <c r="S368" s="211">
        <f t="shared" si="692"/>
        <v>-50</v>
      </c>
      <c r="T368" s="211">
        <f t="shared" si="692"/>
        <v>100</v>
      </c>
      <c r="U368" s="211">
        <f t="shared" si="692"/>
        <v>0</v>
      </c>
      <c r="V368" s="211">
        <f t="shared" si="692"/>
        <v>100</v>
      </c>
      <c r="W368" s="211">
        <f t="shared" si="692"/>
        <v>100</v>
      </c>
      <c r="X368" s="211">
        <f t="shared" si="692"/>
        <v>0</v>
      </c>
      <c r="Y368" s="211">
        <f t="shared" si="692"/>
        <v>100</v>
      </c>
      <c r="Z368" s="211">
        <f t="shared" si="692"/>
        <v>100</v>
      </c>
      <c r="AA368" s="211">
        <f t="shared" si="692"/>
        <v>0</v>
      </c>
      <c r="AB368" s="211">
        <f t="shared" si="692"/>
        <v>100</v>
      </c>
    </row>
    <row r="369" spans="1:28" ht="18.75" customHeight="1" x14ac:dyDescent="0.2">
      <c r="A369" s="213" t="s">
        <v>1222</v>
      </c>
      <c r="B369" s="206" t="s">
        <v>130</v>
      </c>
      <c r="C369" s="206" t="s">
        <v>202</v>
      </c>
      <c r="D369" s="206" t="s">
        <v>212</v>
      </c>
      <c r="E369" s="205" t="s">
        <v>732</v>
      </c>
      <c r="F369" s="206" t="s">
        <v>94</v>
      </c>
      <c r="G369" s="211"/>
      <c r="H369" s="211">
        <v>220</v>
      </c>
      <c r="I369" s="211">
        <v>0</v>
      </c>
      <c r="J369" s="211">
        <f t="shared" si="688"/>
        <v>220</v>
      </c>
      <c r="K369" s="211">
        <v>0</v>
      </c>
      <c r="L369" s="211">
        <v>100</v>
      </c>
      <c r="M369" s="211">
        <v>100</v>
      </c>
      <c r="N369" s="211">
        <v>0</v>
      </c>
      <c r="O369" s="211">
        <f>M369+N369</f>
        <v>100</v>
      </c>
      <c r="P369" s="211">
        <v>100</v>
      </c>
      <c r="Q369" s="211">
        <v>0</v>
      </c>
      <c r="R369" s="211">
        <f t="shared" ref="R369" si="693">P369+Q369</f>
        <v>100</v>
      </c>
      <c r="S369" s="211">
        <v>-50</v>
      </c>
      <c r="T369" s="211">
        <v>100</v>
      </c>
      <c r="U369" s="211">
        <v>0</v>
      </c>
      <c r="V369" s="211">
        <v>100</v>
      </c>
      <c r="W369" s="211">
        <v>100</v>
      </c>
      <c r="X369" s="211">
        <v>0</v>
      </c>
      <c r="Y369" s="211">
        <v>100</v>
      </c>
      <c r="Z369" s="211">
        <f t="shared" ref="Z369" si="694">X369+Y369</f>
        <v>100</v>
      </c>
      <c r="AA369" s="211">
        <v>0</v>
      </c>
      <c r="AB369" s="211">
        <f t="shared" ref="AB369" si="695">Z369+AA369</f>
        <v>100</v>
      </c>
    </row>
    <row r="370" spans="1:28" s="323" customFormat="1" ht="15" customHeight="1" x14ac:dyDescent="0.2">
      <c r="A370" s="340" t="s">
        <v>65</v>
      </c>
      <c r="B370" s="204" t="s">
        <v>130</v>
      </c>
      <c r="C370" s="204">
        <v>10</v>
      </c>
      <c r="D370" s="204"/>
      <c r="E370" s="204"/>
      <c r="F370" s="204"/>
      <c r="G370" s="215" t="e">
        <f>#REF!+G371</f>
        <v>#REF!</v>
      </c>
      <c r="H370" s="215">
        <f t="shared" ref="H370:AA372" si="696">H371</f>
        <v>1438.7</v>
      </c>
      <c r="I370" s="215">
        <f t="shared" si="696"/>
        <v>0</v>
      </c>
      <c r="J370" s="215">
        <f t="shared" si="696"/>
        <v>1438.7</v>
      </c>
      <c r="K370" s="215">
        <f t="shared" si="696"/>
        <v>0</v>
      </c>
      <c r="L370" s="215">
        <f t="shared" si="696"/>
        <v>2749.2</v>
      </c>
      <c r="M370" s="215">
        <f t="shared" si="696"/>
        <v>2749.2</v>
      </c>
      <c r="N370" s="215">
        <f t="shared" si="696"/>
        <v>174.4</v>
      </c>
      <c r="O370" s="215">
        <f t="shared" si="696"/>
        <v>2923.6</v>
      </c>
      <c r="P370" s="215">
        <f t="shared" si="696"/>
        <v>2923.6</v>
      </c>
      <c r="Q370" s="215">
        <f t="shared" si="696"/>
        <v>-427</v>
      </c>
      <c r="R370" s="215">
        <f t="shared" si="696"/>
        <v>2496.6</v>
      </c>
      <c r="S370" s="215">
        <f t="shared" si="696"/>
        <v>55.9</v>
      </c>
      <c r="T370" s="215">
        <f t="shared" si="696"/>
        <v>2552.5</v>
      </c>
      <c r="U370" s="215">
        <f t="shared" si="696"/>
        <v>-550.1</v>
      </c>
      <c r="V370" s="215">
        <f t="shared" si="696"/>
        <v>2002.4</v>
      </c>
      <c r="W370" s="215">
        <f t="shared" si="696"/>
        <v>105.4</v>
      </c>
      <c r="X370" s="215">
        <f t="shared" ref="W370:AB372" si="697">X371</f>
        <v>6295.1</v>
      </c>
      <c r="Y370" s="215">
        <f t="shared" si="696"/>
        <v>-1634.1999999999998</v>
      </c>
      <c r="Z370" s="215">
        <f t="shared" si="697"/>
        <v>4660.9000000000005</v>
      </c>
      <c r="AA370" s="215">
        <f t="shared" si="696"/>
        <v>0</v>
      </c>
      <c r="AB370" s="215">
        <f t="shared" si="697"/>
        <v>4660.9000000000005</v>
      </c>
    </row>
    <row r="371" spans="1:28" ht="17.25" customHeight="1" x14ac:dyDescent="0.2">
      <c r="A371" s="340" t="s">
        <v>278</v>
      </c>
      <c r="B371" s="204" t="s">
        <v>130</v>
      </c>
      <c r="C371" s="204">
        <v>10</v>
      </c>
      <c r="D371" s="204" t="s">
        <v>196</v>
      </c>
      <c r="E371" s="204"/>
      <c r="F371" s="204"/>
      <c r="G371" s="216" t="e">
        <f>#REF!+G372</f>
        <v>#REF!</v>
      </c>
      <c r="H371" s="215">
        <f t="shared" si="696"/>
        <v>1438.7</v>
      </c>
      <c r="I371" s="215">
        <f t="shared" si="696"/>
        <v>0</v>
      </c>
      <c r="J371" s="215">
        <f t="shared" si="696"/>
        <v>1438.7</v>
      </c>
      <c r="K371" s="215">
        <f t="shared" si="696"/>
        <v>0</v>
      </c>
      <c r="L371" s="215">
        <f t="shared" si="696"/>
        <v>2749.2</v>
      </c>
      <c r="M371" s="215">
        <f t="shared" si="696"/>
        <v>2749.2</v>
      </c>
      <c r="N371" s="215">
        <f t="shared" si="696"/>
        <v>174.4</v>
      </c>
      <c r="O371" s="215">
        <f t="shared" si="696"/>
        <v>2923.6</v>
      </c>
      <c r="P371" s="215">
        <f t="shared" si="696"/>
        <v>2923.6</v>
      </c>
      <c r="Q371" s="215">
        <f t="shared" si="696"/>
        <v>-427</v>
      </c>
      <c r="R371" s="215">
        <f t="shared" si="696"/>
        <v>2496.6</v>
      </c>
      <c r="S371" s="215">
        <f t="shared" si="696"/>
        <v>55.9</v>
      </c>
      <c r="T371" s="215">
        <f t="shared" si="696"/>
        <v>2552.5</v>
      </c>
      <c r="U371" s="215">
        <f t="shared" si="696"/>
        <v>-550.1</v>
      </c>
      <c r="V371" s="215">
        <f t="shared" si="696"/>
        <v>2002.4</v>
      </c>
      <c r="W371" s="215">
        <f t="shared" si="697"/>
        <v>105.4</v>
      </c>
      <c r="X371" s="215">
        <f t="shared" si="697"/>
        <v>6295.1</v>
      </c>
      <c r="Y371" s="215">
        <f t="shared" si="697"/>
        <v>-1634.1999999999998</v>
      </c>
      <c r="Z371" s="215">
        <f t="shared" si="697"/>
        <v>4660.9000000000005</v>
      </c>
      <c r="AA371" s="215">
        <f t="shared" si="697"/>
        <v>0</v>
      </c>
      <c r="AB371" s="215">
        <f t="shared" si="697"/>
        <v>4660.9000000000005</v>
      </c>
    </row>
    <row r="372" spans="1:28" ht="51.75" customHeight="1" x14ac:dyDescent="0.2">
      <c r="A372" s="213" t="s">
        <v>917</v>
      </c>
      <c r="B372" s="206" t="s">
        <v>130</v>
      </c>
      <c r="C372" s="206" t="s">
        <v>214</v>
      </c>
      <c r="D372" s="206" t="s">
        <v>196</v>
      </c>
      <c r="E372" s="206" t="s">
        <v>1159</v>
      </c>
      <c r="F372" s="206"/>
      <c r="G372" s="211"/>
      <c r="H372" s="211">
        <f>H373</f>
        <v>1438.7</v>
      </c>
      <c r="I372" s="211">
        <f>I373</f>
        <v>0</v>
      </c>
      <c r="J372" s="211">
        <f>H372+I372</f>
        <v>1438.7</v>
      </c>
      <c r="K372" s="211">
        <f>K373</f>
        <v>0</v>
      </c>
      <c r="L372" s="211">
        <f>L373</f>
        <v>2749.2</v>
      </c>
      <c r="M372" s="211">
        <f>M373</f>
        <v>2749.2</v>
      </c>
      <c r="N372" s="211">
        <f t="shared" si="696"/>
        <v>174.4</v>
      </c>
      <c r="O372" s="211">
        <f t="shared" si="696"/>
        <v>2923.6</v>
      </c>
      <c r="P372" s="211">
        <f t="shared" si="696"/>
        <v>2923.6</v>
      </c>
      <c r="Q372" s="211">
        <f t="shared" si="696"/>
        <v>-427</v>
      </c>
      <c r="R372" s="211">
        <f t="shared" si="696"/>
        <v>2496.6</v>
      </c>
      <c r="S372" s="211">
        <f t="shared" si="696"/>
        <v>55.9</v>
      </c>
      <c r="T372" s="211">
        <f t="shared" si="696"/>
        <v>2552.5</v>
      </c>
      <c r="U372" s="211">
        <f t="shared" si="696"/>
        <v>-550.1</v>
      </c>
      <c r="V372" s="211">
        <f t="shared" si="696"/>
        <v>2002.4</v>
      </c>
      <c r="W372" s="211">
        <f t="shared" si="697"/>
        <v>105.4</v>
      </c>
      <c r="X372" s="211">
        <f>X373+X374</f>
        <v>6295.1</v>
      </c>
      <c r="Y372" s="211">
        <f t="shared" ref="Y372:Z372" si="698">Y373+Y374</f>
        <v>-1634.1999999999998</v>
      </c>
      <c r="Z372" s="211">
        <f t="shared" si="698"/>
        <v>4660.9000000000005</v>
      </c>
      <c r="AA372" s="211">
        <f t="shared" ref="AA372:AB372" si="699">AA373+AA374</f>
        <v>0</v>
      </c>
      <c r="AB372" s="211">
        <f t="shared" si="699"/>
        <v>4660.9000000000005</v>
      </c>
    </row>
    <row r="373" spans="1:28" ht="20.25" hidden="1" customHeight="1" x14ac:dyDescent="0.2">
      <c r="A373" s="213" t="s">
        <v>136</v>
      </c>
      <c r="B373" s="206" t="s">
        <v>130</v>
      </c>
      <c r="C373" s="206" t="s">
        <v>214</v>
      </c>
      <c r="D373" s="206" t="s">
        <v>196</v>
      </c>
      <c r="E373" s="206" t="s">
        <v>918</v>
      </c>
      <c r="F373" s="206" t="s">
        <v>137</v>
      </c>
      <c r="G373" s="211"/>
      <c r="H373" s="211">
        <v>1438.7</v>
      </c>
      <c r="I373" s="211">
        <v>0</v>
      </c>
      <c r="J373" s="211">
        <f>H373+I373</f>
        <v>1438.7</v>
      </c>
      <c r="K373" s="211">
        <v>0</v>
      </c>
      <c r="L373" s="211">
        <v>2749.2</v>
      </c>
      <c r="M373" s="211">
        <v>2749.2</v>
      </c>
      <c r="N373" s="211">
        <v>174.4</v>
      </c>
      <c r="O373" s="211">
        <f>M373+N373</f>
        <v>2923.6</v>
      </c>
      <c r="P373" s="211">
        <v>2923.6</v>
      </c>
      <c r="Q373" s="211">
        <v>-427</v>
      </c>
      <c r="R373" s="211">
        <f t="shared" ref="R373" si="700">P373+Q373</f>
        <v>2496.6</v>
      </c>
      <c r="S373" s="211">
        <v>55.9</v>
      </c>
      <c r="T373" s="211">
        <f t="shared" ref="T373" si="701">R373+S373</f>
        <v>2552.5</v>
      </c>
      <c r="U373" s="211">
        <v>-550.1</v>
      </c>
      <c r="V373" s="211">
        <v>2002.4</v>
      </c>
      <c r="W373" s="211">
        <v>105.4</v>
      </c>
      <c r="X373" s="211">
        <v>6295.1</v>
      </c>
      <c r="Y373" s="211">
        <v>-6295.1</v>
      </c>
      <c r="Z373" s="211">
        <f t="shared" ref="Z373" si="702">X373+Y373</f>
        <v>0</v>
      </c>
      <c r="AA373" s="211">
        <v>0</v>
      </c>
      <c r="AB373" s="211">
        <f t="shared" ref="AB373:AB374" si="703">Z373+AA373</f>
        <v>0</v>
      </c>
    </row>
    <row r="374" spans="1:28" ht="20.25" customHeight="1" x14ac:dyDescent="0.2">
      <c r="A374" s="213" t="s">
        <v>136</v>
      </c>
      <c r="B374" s="206" t="s">
        <v>130</v>
      </c>
      <c r="C374" s="206" t="s">
        <v>214</v>
      </c>
      <c r="D374" s="206" t="s">
        <v>196</v>
      </c>
      <c r="E374" s="206" t="s">
        <v>1159</v>
      </c>
      <c r="F374" s="206" t="s">
        <v>137</v>
      </c>
      <c r="G374" s="211"/>
      <c r="H374" s="211">
        <v>1438.7</v>
      </c>
      <c r="I374" s="211">
        <v>0</v>
      </c>
      <c r="J374" s="211">
        <f>H374+I374</f>
        <v>1438.7</v>
      </c>
      <c r="K374" s="211">
        <v>0</v>
      </c>
      <c r="L374" s="211">
        <v>2749.2</v>
      </c>
      <c r="M374" s="211">
        <v>2749.2</v>
      </c>
      <c r="N374" s="211">
        <v>174.4</v>
      </c>
      <c r="O374" s="211">
        <f>M374+N374</f>
        <v>2923.6</v>
      </c>
      <c r="P374" s="211">
        <v>2923.6</v>
      </c>
      <c r="Q374" s="211">
        <v>-427</v>
      </c>
      <c r="R374" s="211">
        <f t="shared" ref="R374" si="704">P374+Q374</f>
        <v>2496.6</v>
      </c>
      <c r="S374" s="211">
        <v>55.9</v>
      </c>
      <c r="T374" s="211">
        <f t="shared" ref="T374" si="705">R374+S374</f>
        <v>2552.5</v>
      </c>
      <c r="U374" s="211">
        <v>-550.1</v>
      </c>
      <c r="V374" s="211">
        <v>2002.4</v>
      </c>
      <c r="W374" s="211">
        <v>105.4</v>
      </c>
      <c r="X374" s="211">
        <v>0</v>
      </c>
      <c r="Y374" s="211">
        <v>4660.9000000000005</v>
      </c>
      <c r="Z374" s="211">
        <f t="shared" ref="Z374" si="706">X374+Y374</f>
        <v>4660.9000000000005</v>
      </c>
      <c r="AA374" s="211">
        <v>0</v>
      </c>
      <c r="AB374" s="211">
        <f t="shared" si="703"/>
        <v>4660.9000000000005</v>
      </c>
    </row>
    <row r="375" spans="1:28" s="323" customFormat="1" ht="14.25" x14ac:dyDescent="0.2">
      <c r="A375" s="340" t="s">
        <v>271</v>
      </c>
      <c r="B375" s="204" t="s">
        <v>130</v>
      </c>
      <c r="C375" s="204" t="s">
        <v>204</v>
      </c>
      <c r="D375" s="204"/>
      <c r="E375" s="203"/>
      <c r="F375" s="203"/>
      <c r="G375" s="229"/>
      <c r="H375" s="229"/>
      <c r="I375" s="229" t="e">
        <f>I384</f>
        <v>#REF!</v>
      </c>
      <c r="J375" s="229" t="e">
        <f>J384</f>
        <v>#REF!</v>
      </c>
      <c r="K375" s="229" t="e">
        <f>K384</f>
        <v>#REF!</v>
      </c>
      <c r="L375" s="229" t="e">
        <f>L384</f>
        <v>#REF!</v>
      </c>
      <c r="M375" s="229" t="e">
        <f>M384</f>
        <v>#REF!</v>
      </c>
      <c r="N375" s="229" t="e">
        <f t="shared" ref="N375:W375" si="707">N384</f>
        <v>#REF!</v>
      </c>
      <c r="O375" s="229" t="e">
        <f t="shared" si="707"/>
        <v>#REF!</v>
      </c>
      <c r="P375" s="229" t="e">
        <f t="shared" si="707"/>
        <v>#REF!</v>
      </c>
      <c r="Q375" s="229" t="e">
        <f t="shared" si="707"/>
        <v>#REF!</v>
      </c>
      <c r="R375" s="229" t="e">
        <f t="shared" si="707"/>
        <v>#REF!</v>
      </c>
      <c r="S375" s="229" t="e">
        <f t="shared" si="707"/>
        <v>#REF!</v>
      </c>
      <c r="T375" s="229" t="e">
        <f t="shared" si="707"/>
        <v>#REF!</v>
      </c>
      <c r="U375" s="229" t="e">
        <f t="shared" si="707"/>
        <v>#REF!</v>
      </c>
      <c r="V375" s="229" t="e">
        <f t="shared" si="707"/>
        <v>#REF!</v>
      </c>
      <c r="W375" s="229" t="e">
        <f t="shared" si="707"/>
        <v>#REF!</v>
      </c>
      <c r="X375" s="229">
        <f>X384</f>
        <v>0</v>
      </c>
      <c r="Y375" s="229">
        <f t="shared" ref="Y375" si="708">Y384</f>
        <v>25983.47</v>
      </c>
      <c r="Z375" s="229">
        <f>Z384+Z376</f>
        <v>33983.47</v>
      </c>
      <c r="AA375" s="229">
        <f t="shared" ref="AA375:AB375" si="709">AA384+AA376</f>
        <v>196527.38640000002</v>
      </c>
      <c r="AB375" s="229">
        <f t="shared" si="709"/>
        <v>230510.85639999999</v>
      </c>
    </row>
    <row r="376" spans="1:28" s="323" customFormat="1" ht="14.25" x14ac:dyDescent="0.2">
      <c r="A376" s="340" t="s">
        <v>638</v>
      </c>
      <c r="B376" s="204" t="s">
        <v>130</v>
      </c>
      <c r="C376" s="204" t="s">
        <v>204</v>
      </c>
      <c r="D376" s="204" t="s">
        <v>192</v>
      </c>
      <c r="E376" s="203"/>
      <c r="F376" s="203"/>
      <c r="G376" s="229"/>
      <c r="H376" s="229"/>
      <c r="I376" s="229"/>
      <c r="J376" s="229"/>
      <c r="K376" s="229"/>
      <c r="L376" s="229"/>
      <c r="M376" s="229"/>
      <c r="N376" s="229"/>
      <c r="O376" s="229"/>
      <c r="P376" s="229"/>
      <c r="Q376" s="229"/>
      <c r="R376" s="229"/>
      <c r="S376" s="229"/>
      <c r="T376" s="229"/>
      <c r="U376" s="229"/>
      <c r="V376" s="229"/>
      <c r="W376" s="229"/>
      <c r="X376" s="229"/>
      <c r="Y376" s="229"/>
      <c r="Z376" s="229">
        <f>Z377</f>
        <v>0</v>
      </c>
      <c r="AA376" s="229">
        <f t="shared" ref="AA376:AB376" si="710">AA377</f>
        <v>195745.33100000001</v>
      </c>
      <c r="AB376" s="229">
        <f t="shared" si="710"/>
        <v>195745.33100000001</v>
      </c>
    </row>
    <row r="377" spans="1:28" s="323" customFormat="1" x14ac:dyDescent="0.2">
      <c r="A377" s="213" t="s">
        <v>500</v>
      </c>
      <c r="B377" s="206" t="s">
        <v>130</v>
      </c>
      <c r="C377" s="206" t="s">
        <v>204</v>
      </c>
      <c r="D377" s="206" t="s">
        <v>192</v>
      </c>
      <c r="E377" s="205" t="s">
        <v>736</v>
      </c>
      <c r="F377" s="203"/>
      <c r="G377" s="229"/>
      <c r="H377" s="229"/>
      <c r="I377" s="229"/>
      <c r="J377" s="229"/>
      <c r="K377" s="229"/>
      <c r="L377" s="229"/>
      <c r="M377" s="229"/>
      <c r="N377" s="229"/>
      <c r="O377" s="229"/>
      <c r="P377" s="229"/>
      <c r="Q377" s="229"/>
      <c r="R377" s="229"/>
      <c r="S377" s="229"/>
      <c r="T377" s="229"/>
      <c r="U377" s="229"/>
      <c r="V377" s="229"/>
      <c r="W377" s="229"/>
      <c r="X377" s="229"/>
      <c r="Y377" s="229"/>
      <c r="Z377" s="229">
        <f>Z378+Z381</f>
        <v>0</v>
      </c>
      <c r="AA377" s="229">
        <f t="shared" ref="AA377:AB377" si="711">AA378+AA381</f>
        <v>195745.33100000001</v>
      </c>
      <c r="AB377" s="229">
        <f t="shared" si="711"/>
        <v>195745.33100000001</v>
      </c>
    </row>
    <row r="378" spans="1:28" s="323" customFormat="1" ht="31.5" x14ac:dyDescent="0.2">
      <c r="A378" s="339" t="s">
        <v>1263</v>
      </c>
      <c r="B378" s="206" t="s">
        <v>130</v>
      </c>
      <c r="C378" s="206" t="s">
        <v>204</v>
      </c>
      <c r="D378" s="206" t="s">
        <v>192</v>
      </c>
      <c r="E378" s="205" t="s">
        <v>1264</v>
      </c>
      <c r="F378" s="206"/>
      <c r="G378" s="211"/>
      <c r="H378" s="211">
        <v>100</v>
      </c>
      <c r="I378" s="211">
        <v>0</v>
      </c>
      <c r="J378" s="211">
        <f>H378+I378</f>
        <v>100</v>
      </c>
      <c r="K378" s="211">
        <v>0</v>
      </c>
      <c r="L378" s="211">
        <v>100</v>
      </c>
      <c r="M378" s="211">
        <v>100</v>
      </c>
      <c r="N378" s="211">
        <v>0</v>
      </c>
      <c r="O378" s="211">
        <f t="shared" ref="O378" si="712">M378+N378</f>
        <v>100</v>
      </c>
      <c r="P378" s="211">
        <v>100</v>
      </c>
      <c r="Q378" s="211">
        <v>0</v>
      </c>
      <c r="R378" s="211">
        <f>R379+R380</f>
        <v>0</v>
      </c>
      <c r="S378" s="211">
        <f t="shared" ref="S378" si="713">S379+S380</f>
        <v>647.5</v>
      </c>
      <c r="T378" s="211">
        <f>T379+T380</f>
        <v>647.5</v>
      </c>
      <c r="U378" s="211">
        <f t="shared" ref="U378" si="714">U379+U380</f>
        <v>-446.39</v>
      </c>
      <c r="V378" s="211">
        <f>V379+V380</f>
        <v>647.5</v>
      </c>
      <c r="W378" s="211">
        <f t="shared" ref="W378" si="715">W379+W380</f>
        <v>-28.209999999999997</v>
      </c>
      <c r="X378" s="211">
        <f>X379+X380</f>
        <v>0</v>
      </c>
      <c r="Y378" s="211">
        <f t="shared" ref="Y378" si="716">Y379+Y380</f>
        <v>58.790000000000006</v>
      </c>
      <c r="Z378" s="211">
        <f>Z379+Z380</f>
        <v>0</v>
      </c>
      <c r="AA378" s="211">
        <f t="shared" ref="AA378" si="717">AA379+AA380</f>
        <v>79583.714999999997</v>
      </c>
      <c r="AB378" s="211">
        <f>AB379+AB380</f>
        <v>79583.714999999997</v>
      </c>
    </row>
    <row r="379" spans="1:28" s="323" customFormat="1" x14ac:dyDescent="0.2">
      <c r="A379" s="213" t="s">
        <v>78</v>
      </c>
      <c r="B379" s="206" t="s">
        <v>130</v>
      </c>
      <c r="C379" s="206" t="s">
        <v>204</v>
      </c>
      <c r="D379" s="206" t="s">
        <v>192</v>
      </c>
      <c r="E379" s="205" t="s">
        <v>1264</v>
      </c>
      <c r="F379" s="206" t="s">
        <v>77</v>
      </c>
      <c r="G379" s="211"/>
      <c r="H379" s="211"/>
      <c r="I379" s="211"/>
      <c r="J379" s="211"/>
      <c r="K379" s="211"/>
      <c r="L379" s="211"/>
      <c r="M379" s="211"/>
      <c r="N379" s="211"/>
      <c r="O379" s="211"/>
      <c r="P379" s="211"/>
      <c r="Q379" s="211"/>
      <c r="R379" s="211">
        <v>0</v>
      </c>
      <c r="S379" s="211">
        <v>641</v>
      </c>
      <c r="T379" s="211">
        <f t="shared" ref="T379:T380" si="718">R379+S379</f>
        <v>641</v>
      </c>
      <c r="U379" s="211">
        <v>-441.9</v>
      </c>
      <c r="V379" s="211">
        <v>641</v>
      </c>
      <c r="W379" s="211">
        <v>-27.9</v>
      </c>
      <c r="X379" s="211">
        <v>0</v>
      </c>
      <c r="Y379" s="211">
        <v>58.2</v>
      </c>
      <c r="Z379" s="211">
        <v>0</v>
      </c>
      <c r="AA379" s="211">
        <v>78787.877999999997</v>
      </c>
      <c r="AB379" s="211">
        <f t="shared" ref="AB379:AB380" si="719">Z379+AA379</f>
        <v>78787.877999999997</v>
      </c>
    </row>
    <row r="380" spans="1:28" s="323" customFormat="1" x14ac:dyDescent="0.2">
      <c r="A380" s="213" t="s">
        <v>1032</v>
      </c>
      <c r="B380" s="206" t="s">
        <v>130</v>
      </c>
      <c r="C380" s="206" t="s">
        <v>204</v>
      </c>
      <c r="D380" s="206" t="s">
        <v>192</v>
      </c>
      <c r="E380" s="205" t="s">
        <v>1264</v>
      </c>
      <c r="F380" s="206" t="s">
        <v>77</v>
      </c>
      <c r="G380" s="211"/>
      <c r="H380" s="211">
        <v>100</v>
      </c>
      <c r="I380" s="211">
        <v>0</v>
      </c>
      <c r="J380" s="211">
        <f>H380+I380</f>
        <v>100</v>
      </c>
      <c r="K380" s="211">
        <v>0</v>
      </c>
      <c r="L380" s="211">
        <v>100</v>
      </c>
      <c r="M380" s="211">
        <v>100</v>
      </c>
      <c r="N380" s="211">
        <v>0</v>
      </c>
      <c r="O380" s="211">
        <f t="shared" ref="O380:O381" si="720">M380+N380</f>
        <v>100</v>
      </c>
      <c r="P380" s="211">
        <v>100</v>
      </c>
      <c r="Q380" s="211">
        <v>0</v>
      </c>
      <c r="R380" s="211">
        <v>0</v>
      </c>
      <c r="S380" s="211">
        <v>6.5</v>
      </c>
      <c r="T380" s="211">
        <f t="shared" si="718"/>
        <v>6.5</v>
      </c>
      <c r="U380" s="211">
        <v>-4.49</v>
      </c>
      <c r="V380" s="211">
        <v>6.5</v>
      </c>
      <c r="W380" s="211">
        <v>-0.31</v>
      </c>
      <c r="X380" s="211">
        <v>0</v>
      </c>
      <c r="Y380" s="211">
        <v>0.59</v>
      </c>
      <c r="Z380" s="211">
        <v>0</v>
      </c>
      <c r="AA380" s="211">
        <v>795.83699999999999</v>
      </c>
      <c r="AB380" s="211">
        <f t="shared" si="719"/>
        <v>795.83699999999999</v>
      </c>
    </row>
    <row r="381" spans="1:28" s="323" customFormat="1" ht="48" customHeight="1" x14ac:dyDescent="0.2">
      <c r="A381" s="339" t="s">
        <v>1265</v>
      </c>
      <c r="B381" s="206" t="s">
        <v>130</v>
      </c>
      <c r="C381" s="206" t="s">
        <v>204</v>
      </c>
      <c r="D381" s="206" t="s">
        <v>192</v>
      </c>
      <c r="E381" s="205" t="s">
        <v>1266</v>
      </c>
      <c r="F381" s="206"/>
      <c r="G381" s="211"/>
      <c r="H381" s="211">
        <v>100</v>
      </c>
      <c r="I381" s="211">
        <v>0</v>
      </c>
      <c r="J381" s="211">
        <f>H381+I381</f>
        <v>100</v>
      </c>
      <c r="K381" s="211">
        <v>0</v>
      </c>
      <c r="L381" s="211">
        <v>100</v>
      </c>
      <c r="M381" s="211">
        <v>100</v>
      </c>
      <c r="N381" s="211">
        <v>0</v>
      </c>
      <c r="O381" s="211">
        <f t="shared" si="720"/>
        <v>100</v>
      </c>
      <c r="P381" s="211">
        <v>100</v>
      </c>
      <c r="Q381" s="211">
        <v>0</v>
      </c>
      <c r="R381" s="211">
        <f>R382+R383</f>
        <v>0</v>
      </c>
      <c r="S381" s="211">
        <f t="shared" ref="S381" si="721">S382+S383</f>
        <v>647.5</v>
      </c>
      <c r="T381" s="211">
        <f>T382+T383</f>
        <v>647.5</v>
      </c>
      <c r="U381" s="211">
        <f t="shared" ref="U381" si="722">U382+U383</f>
        <v>-446.39</v>
      </c>
      <c r="V381" s="211">
        <f>V382+V383</f>
        <v>647.5</v>
      </c>
      <c r="W381" s="211">
        <f t="shared" ref="W381" si="723">W382+W383</f>
        <v>-28.209999999999997</v>
      </c>
      <c r="X381" s="211">
        <f>X382+X383</f>
        <v>0</v>
      </c>
      <c r="Y381" s="211">
        <f t="shared" ref="Y381" si="724">Y382+Y383</f>
        <v>58.790000000000006</v>
      </c>
      <c r="Z381" s="211">
        <f>Z382+Z383</f>
        <v>0</v>
      </c>
      <c r="AA381" s="211">
        <f t="shared" ref="AA381" si="725">AA382+AA383</f>
        <v>116161.61599999999</v>
      </c>
      <c r="AB381" s="211">
        <f>AB382+AB383</f>
        <v>116161.61599999999</v>
      </c>
    </row>
    <row r="382" spans="1:28" s="323" customFormat="1" x14ac:dyDescent="0.2">
      <c r="A382" s="213" t="s">
        <v>78</v>
      </c>
      <c r="B382" s="206" t="s">
        <v>130</v>
      </c>
      <c r="C382" s="206" t="s">
        <v>204</v>
      </c>
      <c r="D382" s="206" t="s">
        <v>192</v>
      </c>
      <c r="E382" s="205" t="s">
        <v>1266</v>
      </c>
      <c r="F382" s="206" t="s">
        <v>79</v>
      </c>
      <c r="G382" s="211"/>
      <c r="H382" s="211"/>
      <c r="I382" s="211"/>
      <c r="J382" s="211"/>
      <c r="K382" s="211"/>
      <c r="L382" s="211"/>
      <c r="M382" s="211"/>
      <c r="N382" s="211"/>
      <c r="O382" s="211"/>
      <c r="P382" s="211"/>
      <c r="Q382" s="211"/>
      <c r="R382" s="211">
        <v>0</v>
      </c>
      <c r="S382" s="211">
        <v>641</v>
      </c>
      <c r="T382" s="211">
        <f t="shared" ref="T382:T383" si="726">R382+S382</f>
        <v>641</v>
      </c>
      <c r="U382" s="211">
        <v>-441.9</v>
      </c>
      <c r="V382" s="211">
        <v>641</v>
      </c>
      <c r="W382" s="211">
        <v>-27.9</v>
      </c>
      <c r="X382" s="211">
        <v>0</v>
      </c>
      <c r="Y382" s="211">
        <v>58.2</v>
      </c>
      <c r="Z382" s="211">
        <v>0</v>
      </c>
      <c r="AA382" s="211">
        <v>115000</v>
      </c>
      <c r="AB382" s="211">
        <f t="shared" ref="AB382:AB383" si="727">Z382+AA382</f>
        <v>115000</v>
      </c>
    </row>
    <row r="383" spans="1:28" s="323" customFormat="1" x14ac:dyDescent="0.2">
      <c r="A383" s="213" t="s">
        <v>1032</v>
      </c>
      <c r="B383" s="206" t="s">
        <v>130</v>
      </c>
      <c r="C383" s="206" t="s">
        <v>204</v>
      </c>
      <c r="D383" s="206" t="s">
        <v>192</v>
      </c>
      <c r="E383" s="205" t="s">
        <v>1266</v>
      </c>
      <c r="F383" s="206" t="s">
        <v>79</v>
      </c>
      <c r="G383" s="211"/>
      <c r="H383" s="211">
        <v>100</v>
      </c>
      <c r="I383" s="211">
        <v>0</v>
      </c>
      <c r="J383" s="211">
        <f>H383+I383</f>
        <v>100</v>
      </c>
      <c r="K383" s="211">
        <v>0</v>
      </c>
      <c r="L383" s="211">
        <v>100</v>
      </c>
      <c r="M383" s="211">
        <v>100</v>
      </c>
      <c r="N383" s="211">
        <v>0</v>
      </c>
      <c r="O383" s="211">
        <f t="shared" ref="O383" si="728">M383+N383</f>
        <v>100</v>
      </c>
      <c r="P383" s="211">
        <v>100</v>
      </c>
      <c r="Q383" s="211">
        <v>0</v>
      </c>
      <c r="R383" s="211">
        <v>0</v>
      </c>
      <c r="S383" s="211">
        <v>6.5</v>
      </c>
      <c r="T383" s="211">
        <f t="shared" si="726"/>
        <v>6.5</v>
      </c>
      <c r="U383" s="211">
        <v>-4.49</v>
      </c>
      <c r="V383" s="211">
        <v>6.5</v>
      </c>
      <c r="W383" s="211">
        <v>-0.31</v>
      </c>
      <c r="X383" s="211">
        <v>0</v>
      </c>
      <c r="Y383" s="211">
        <v>0.59</v>
      </c>
      <c r="Z383" s="211">
        <v>0</v>
      </c>
      <c r="AA383" s="211">
        <v>1161.616</v>
      </c>
      <c r="AB383" s="211">
        <f t="shared" si="727"/>
        <v>1161.616</v>
      </c>
    </row>
    <row r="384" spans="1:28" x14ac:dyDescent="0.2">
      <c r="A384" s="340" t="s">
        <v>143</v>
      </c>
      <c r="B384" s="204" t="s">
        <v>130</v>
      </c>
      <c r="C384" s="204" t="s">
        <v>204</v>
      </c>
      <c r="D384" s="204" t="s">
        <v>194</v>
      </c>
      <c r="E384" s="203"/>
      <c r="F384" s="203"/>
      <c r="G384" s="216" t="e">
        <f>G402+#REF!</f>
        <v>#REF!</v>
      </c>
      <c r="H384" s="216"/>
      <c r="I384" s="216" t="e">
        <f>I402+#REF!</f>
        <v>#REF!</v>
      </c>
      <c r="J384" s="216" t="e">
        <f>J402+#REF!</f>
        <v>#REF!</v>
      </c>
      <c r="K384" s="216" t="e">
        <f>K402+#REF!</f>
        <v>#REF!</v>
      </c>
      <c r="L384" s="216" t="e">
        <f>L402+#REF!</f>
        <v>#REF!</v>
      </c>
      <c r="M384" s="216" t="e">
        <f>M402+#REF!</f>
        <v>#REF!</v>
      </c>
      <c r="N384" s="216" t="e">
        <f>N402+#REF!</f>
        <v>#REF!</v>
      </c>
      <c r="O384" s="216" t="e">
        <f>O402+#REF!</f>
        <v>#REF!</v>
      </c>
      <c r="P384" s="216" t="e">
        <f>P402+#REF!</f>
        <v>#REF!</v>
      </c>
      <c r="Q384" s="216" t="e">
        <f>Q402+#REF!</f>
        <v>#REF!</v>
      </c>
      <c r="R384" s="216" t="e">
        <f>R402+#REF!</f>
        <v>#REF!</v>
      </c>
      <c r="S384" s="216" t="e">
        <f>S402+#REF!</f>
        <v>#REF!</v>
      </c>
      <c r="T384" s="216" t="e">
        <f>T402+#REF!</f>
        <v>#REF!</v>
      </c>
      <c r="U384" s="216" t="e">
        <f>U402+#REF!</f>
        <v>#REF!</v>
      </c>
      <c r="V384" s="216" t="e">
        <f>V402+#REF!</f>
        <v>#REF!</v>
      </c>
      <c r="W384" s="216" t="e">
        <f>W402+#REF!</f>
        <v>#REF!</v>
      </c>
      <c r="X384" s="216">
        <f xml:space="preserve"> X385</f>
        <v>0</v>
      </c>
      <c r="Y384" s="216">
        <f t="shared" ref="Y384:AB384" si="729" xml:space="preserve"> Y385</f>
        <v>25983.47</v>
      </c>
      <c r="Z384" s="215">
        <f t="shared" si="729"/>
        <v>33983.47</v>
      </c>
      <c r="AA384" s="215">
        <f t="shared" si="729"/>
        <v>782.05540000000019</v>
      </c>
      <c r="AB384" s="215">
        <f t="shared" si="729"/>
        <v>34765.525399999999</v>
      </c>
    </row>
    <row r="385" spans="1:28" x14ac:dyDescent="0.2">
      <c r="A385" s="340" t="s">
        <v>1248</v>
      </c>
      <c r="B385" s="204" t="s">
        <v>130</v>
      </c>
      <c r="C385" s="204" t="s">
        <v>204</v>
      </c>
      <c r="D385" s="204" t="s">
        <v>194</v>
      </c>
      <c r="E385" s="207" t="s">
        <v>761</v>
      </c>
      <c r="F385" s="206"/>
      <c r="G385" s="211"/>
      <c r="H385" s="211">
        <f t="shared" ref="H385:Q385" si="730">H386+H398</f>
        <v>0</v>
      </c>
      <c r="I385" s="211">
        <f t="shared" si="730"/>
        <v>14733</v>
      </c>
      <c r="J385" s="211">
        <f t="shared" si="730"/>
        <v>14733</v>
      </c>
      <c r="K385" s="211">
        <f t="shared" si="730"/>
        <v>1338.38</v>
      </c>
      <c r="L385" s="211">
        <f t="shared" si="730"/>
        <v>15810</v>
      </c>
      <c r="M385" s="211">
        <f t="shared" si="730"/>
        <v>15810</v>
      </c>
      <c r="N385" s="211">
        <f t="shared" si="730"/>
        <v>-1720</v>
      </c>
      <c r="O385" s="211">
        <f t="shared" si="730"/>
        <v>14090</v>
      </c>
      <c r="P385" s="211">
        <f t="shared" si="730"/>
        <v>14090</v>
      </c>
      <c r="Q385" s="211">
        <f t="shared" si="730"/>
        <v>0</v>
      </c>
      <c r="R385" s="211" t="e">
        <f>R386+#REF!+R396+R398</f>
        <v>#REF!</v>
      </c>
      <c r="S385" s="211" t="e">
        <f>S386+#REF!+S396+S398</f>
        <v>#REF!</v>
      </c>
      <c r="T385" s="211" t="e">
        <f>T386+#REF!+T396+T398</f>
        <v>#REF!</v>
      </c>
      <c r="U385" s="211" t="e">
        <f>U386+#REF!+U396+U398</f>
        <v>#REF!</v>
      </c>
      <c r="V385" s="211" t="e">
        <f>V386+#REF!+V396+V398</f>
        <v>#REF!</v>
      </c>
      <c r="W385" s="211" t="e">
        <f>W386+#REF!+W396+W398</f>
        <v>#REF!</v>
      </c>
      <c r="X385" s="211">
        <f>X386+X392+X393+X396+X397+X398</f>
        <v>0</v>
      </c>
      <c r="Y385" s="211">
        <f>Y386+Y392+Y393+Y396+Y397+Y398</f>
        <v>25983.47</v>
      </c>
      <c r="Z385" s="229">
        <f>Z386+Z392+Z393+Z396+Z397+Z398+Z389+Z387+Z388</f>
        <v>33983.47</v>
      </c>
      <c r="AA385" s="229">
        <f t="shared" ref="AA385:AB385" si="731">AA386+AA392+AA393+AA396+AA397+AA398+AA389+AA387+AA388</f>
        <v>782.05540000000019</v>
      </c>
      <c r="AB385" s="229">
        <f t="shared" si="731"/>
        <v>34765.525399999999</v>
      </c>
    </row>
    <row r="386" spans="1:28" ht="30" x14ac:dyDescent="0.2">
      <c r="A386" s="213" t="s">
        <v>76</v>
      </c>
      <c r="B386" s="206" t="s">
        <v>130</v>
      </c>
      <c r="C386" s="206" t="s">
        <v>204</v>
      </c>
      <c r="D386" s="206" t="s">
        <v>194</v>
      </c>
      <c r="E386" s="205" t="s">
        <v>761</v>
      </c>
      <c r="F386" s="206" t="s">
        <v>77</v>
      </c>
      <c r="G386" s="211"/>
      <c r="H386" s="211">
        <v>0</v>
      </c>
      <c r="I386" s="211">
        <v>14013</v>
      </c>
      <c r="J386" s="211">
        <f>H386+I386</f>
        <v>14013</v>
      </c>
      <c r="K386" s="211">
        <v>1338.38</v>
      </c>
      <c r="L386" s="211">
        <f>12090+3000</f>
        <v>15090</v>
      </c>
      <c r="M386" s="211">
        <f>12090+3000</f>
        <v>15090</v>
      </c>
      <c r="N386" s="211">
        <v>-1700</v>
      </c>
      <c r="O386" s="211">
        <f>M386+N386</f>
        <v>13390</v>
      </c>
      <c r="P386" s="211">
        <v>13390</v>
      </c>
      <c r="Q386" s="211">
        <v>0</v>
      </c>
      <c r="R386" s="211">
        <f>P386+Q386</f>
        <v>13390</v>
      </c>
      <c r="S386" s="211">
        <f>879-1348-2952+941</f>
        <v>-2480</v>
      </c>
      <c r="T386" s="211">
        <v>14269</v>
      </c>
      <c r="U386" s="211">
        <f>-481-4655.2+575</f>
        <v>-4561.2</v>
      </c>
      <c r="V386" s="211">
        <v>14269</v>
      </c>
      <c r="W386" s="211">
        <v>3750</v>
      </c>
      <c r="X386" s="211">
        <v>0</v>
      </c>
      <c r="Y386" s="211">
        <f>20782+1134</f>
        <v>21916</v>
      </c>
      <c r="Z386" s="211">
        <f t="shared" ref="Z386" si="732">X386+Y386</f>
        <v>21916</v>
      </c>
      <c r="AA386" s="211">
        <f>-5325.305+200</f>
        <v>-5125.3050000000003</v>
      </c>
      <c r="AB386" s="211">
        <f t="shared" ref="AB386" si="733">Z386+AA386</f>
        <v>16790.695</v>
      </c>
    </row>
    <row r="387" spans="1:28" ht="45" x14ac:dyDescent="0.2">
      <c r="A387" s="213" t="s">
        <v>1283</v>
      </c>
      <c r="B387" s="206" t="s">
        <v>130</v>
      </c>
      <c r="C387" s="206" t="s">
        <v>204</v>
      </c>
      <c r="D387" s="206" t="s">
        <v>194</v>
      </c>
      <c r="E387" s="205" t="s">
        <v>761</v>
      </c>
      <c r="F387" s="206" t="s">
        <v>1282</v>
      </c>
      <c r="G387" s="211"/>
      <c r="H387" s="211">
        <v>0</v>
      </c>
      <c r="I387" s="211">
        <v>14013</v>
      </c>
      <c r="J387" s="211">
        <f>H387+I387</f>
        <v>14013</v>
      </c>
      <c r="K387" s="211">
        <v>1338.38</v>
      </c>
      <c r="L387" s="211">
        <f>12090+3000</f>
        <v>15090</v>
      </c>
      <c r="M387" s="211">
        <f>12090+3000</f>
        <v>15090</v>
      </c>
      <c r="N387" s="211">
        <v>-1700</v>
      </c>
      <c r="O387" s="211">
        <f>M387+N387</f>
        <v>13390</v>
      </c>
      <c r="P387" s="211">
        <v>13390</v>
      </c>
      <c r="Q387" s="211">
        <v>0</v>
      </c>
      <c r="R387" s="211">
        <f>P387+Q387</f>
        <v>13390</v>
      </c>
      <c r="S387" s="211">
        <f>879-1348-2952+941</f>
        <v>-2480</v>
      </c>
      <c r="T387" s="211">
        <v>14269</v>
      </c>
      <c r="U387" s="211">
        <f>-481-4655.2+575</f>
        <v>-4561.2</v>
      </c>
      <c r="V387" s="211">
        <v>14269</v>
      </c>
      <c r="W387" s="211">
        <v>3750</v>
      </c>
      <c r="X387" s="211">
        <v>0</v>
      </c>
      <c r="Y387" s="211">
        <f>20782+1134</f>
        <v>21916</v>
      </c>
      <c r="Z387" s="211">
        <v>0</v>
      </c>
      <c r="AA387" s="211">
        <v>5325.3050000000003</v>
      </c>
      <c r="AB387" s="211">
        <f t="shared" ref="AB387" si="734">Z387+AA387</f>
        <v>5325.3050000000003</v>
      </c>
    </row>
    <row r="388" spans="1:28" ht="30" x14ac:dyDescent="0.2">
      <c r="A388" s="213" t="s">
        <v>76</v>
      </c>
      <c r="B388" s="206" t="s">
        <v>130</v>
      </c>
      <c r="C388" s="206" t="s">
        <v>204</v>
      </c>
      <c r="D388" s="206" t="s">
        <v>194</v>
      </c>
      <c r="E388" s="205" t="s">
        <v>1154</v>
      </c>
      <c r="F388" s="206" t="s">
        <v>77</v>
      </c>
      <c r="G388" s="211"/>
      <c r="H388" s="211"/>
      <c r="I388" s="211"/>
      <c r="J388" s="211"/>
      <c r="K388" s="211"/>
      <c r="L388" s="211"/>
      <c r="M388" s="211"/>
      <c r="N388" s="211"/>
      <c r="O388" s="211"/>
      <c r="P388" s="211"/>
      <c r="Q388" s="211"/>
      <c r="R388" s="211">
        <v>0</v>
      </c>
      <c r="S388" s="211">
        <f>4160</f>
        <v>4160</v>
      </c>
      <c r="T388" s="211">
        <f t="shared" ref="T388" si="735">R388+S388</f>
        <v>4160</v>
      </c>
      <c r="U388" s="211">
        <v>0</v>
      </c>
      <c r="V388" s="211">
        <v>0</v>
      </c>
      <c r="W388" s="211">
        <v>2000</v>
      </c>
      <c r="X388" s="211">
        <v>0</v>
      </c>
      <c r="Y388" s="211">
        <v>8000</v>
      </c>
      <c r="Z388" s="211">
        <f t="shared" ref="Z388" si="736">X388+Y388</f>
        <v>8000</v>
      </c>
      <c r="AA388" s="211">
        <v>0</v>
      </c>
      <c r="AB388" s="211">
        <f t="shared" ref="AB388" si="737">Z388+AA388</f>
        <v>8000</v>
      </c>
    </row>
    <row r="389" spans="1:28" ht="30" x14ac:dyDescent="0.2">
      <c r="A389" s="213" t="s">
        <v>1140</v>
      </c>
      <c r="B389" s="206" t="s">
        <v>130</v>
      </c>
      <c r="C389" s="206" t="s">
        <v>204</v>
      </c>
      <c r="D389" s="206" t="s">
        <v>194</v>
      </c>
      <c r="E389" s="205" t="s">
        <v>1142</v>
      </c>
      <c r="F389" s="206"/>
      <c r="G389" s="211"/>
      <c r="H389" s="211">
        <v>100</v>
      </c>
      <c r="I389" s="211">
        <v>0</v>
      </c>
      <c r="J389" s="211">
        <f>H389+I389</f>
        <v>100</v>
      </c>
      <c r="K389" s="211">
        <v>0</v>
      </c>
      <c r="L389" s="211">
        <v>100</v>
      </c>
      <c r="M389" s="211">
        <v>100</v>
      </c>
      <c r="N389" s="211">
        <v>0</v>
      </c>
      <c r="O389" s="211">
        <f t="shared" ref="O389" si="738">M389+N389</f>
        <v>100</v>
      </c>
      <c r="P389" s="211">
        <v>100</v>
      </c>
      <c r="Q389" s="211">
        <v>0</v>
      </c>
      <c r="R389" s="211">
        <f>R390+R391</f>
        <v>0</v>
      </c>
      <c r="S389" s="211">
        <f t="shared" ref="S389" si="739">S390+S391</f>
        <v>647.5</v>
      </c>
      <c r="T389" s="211">
        <f>T390+T391</f>
        <v>647.5</v>
      </c>
      <c r="U389" s="211">
        <f t="shared" ref="U389" si="740">U390+U391</f>
        <v>-446.39</v>
      </c>
      <c r="V389" s="211">
        <f>V390+V391</f>
        <v>647.5</v>
      </c>
      <c r="W389" s="211">
        <f t="shared" ref="W389" si="741">W390+W391</f>
        <v>-28.209999999999997</v>
      </c>
      <c r="X389" s="211">
        <f>X390+X391</f>
        <v>0</v>
      </c>
      <c r="Y389" s="211">
        <f t="shared" ref="Y389" si="742">Y390+Y391</f>
        <v>58.790000000000006</v>
      </c>
      <c r="Z389" s="211">
        <f>Z390+Z391</f>
        <v>0</v>
      </c>
      <c r="AA389" s="211">
        <f t="shared" ref="AA389" si="743">AA390+AA391</f>
        <v>582.05540000000008</v>
      </c>
      <c r="AB389" s="211">
        <f>AB390+AB391</f>
        <v>582.05540000000008</v>
      </c>
    </row>
    <row r="390" spans="1:28" x14ac:dyDescent="0.2">
      <c r="A390" s="213" t="s">
        <v>78</v>
      </c>
      <c r="B390" s="206" t="s">
        <v>130</v>
      </c>
      <c r="C390" s="206" t="s">
        <v>204</v>
      </c>
      <c r="D390" s="206" t="s">
        <v>194</v>
      </c>
      <c r="E390" s="205" t="s">
        <v>1142</v>
      </c>
      <c r="F390" s="206" t="s">
        <v>77</v>
      </c>
      <c r="G390" s="211"/>
      <c r="H390" s="211"/>
      <c r="I390" s="211"/>
      <c r="J390" s="211"/>
      <c r="K390" s="211"/>
      <c r="L390" s="211"/>
      <c r="M390" s="211"/>
      <c r="N390" s="211"/>
      <c r="O390" s="211"/>
      <c r="P390" s="211"/>
      <c r="Q390" s="211"/>
      <c r="R390" s="211">
        <v>0</v>
      </c>
      <c r="S390" s="211">
        <v>641</v>
      </c>
      <c r="T390" s="211">
        <f t="shared" ref="T390:T391" si="744">R390+S390</f>
        <v>641</v>
      </c>
      <c r="U390" s="211">
        <v>-441.9</v>
      </c>
      <c r="V390" s="211">
        <v>641</v>
      </c>
      <c r="W390" s="211">
        <v>-27.9</v>
      </c>
      <c r="X390" s="211">
        <v>0</v>
      </c>
      <c r="Y390" s="211">
        <v>58.2</v>
      </c>
      <c r="Z390" s="211">
        <v>0</v>
      </c>
      <c r="AA390" s="211">
        <v>576.23490000000004</v>
      </c>
      <c r="AB390" s="211">
        <f t="shared" ref="AB390:AB391" si="745">Z390+AA390</f>
        <v>576.23490000000004</v>
      </c>
    </row>
    <row r="391" spans="1:28" x14ac:dyDescent="0.2">
      <c r="A391" s="213" t="s">
        <v>1032</v>
      </c>
      <c r="B391" s="206" t="s">
        <v>130</v>
      </c>
      <c r="C391" s="206" t="s">
        <v>204</v>
      </c>
      <c r="D391" s="206" t="s">
        <v>194</v>
      </c>
      <c r="E391" s="205" t="s">
        <v>1142</v>
      </c>
      <c r="F391" s="206" t="s">
        <v>77</v>
      </c>
      <c r="G391" s="211"/>
      <c r="H391" s="211">
        <v>100</v>
      </c>
      <c r="I391" s="211">
        <v>0</v>
      </c>
      <c r="J391" s="211">
        <f>H391+I391</f>
        <v>100</v>
      </c>
      <c r="K391" s="211">
        <v>0</v>
      </c>
      <c r="L391" s="211">
        <v>100</v>
      </c>
      <c r="M391" s="211">
        <v>100</v>
      </c>
      <c r="N391" s="211">
        <v>0</v>
      </c>
      <c r="O391" s="211">
        <f t="shared" ref="O391" si="746">M391+N391</f>
        <v>100</v>
      </c>
      <c r="P391" s="211">
        <v>100</v>
      </c>
      <c r="Q391" s="211">
        <v>0</v>
      </c>
      <c r="R391" s="211">
        <v>0</v>
      </c>
      <c r="S391" s="211">
        <v>6.5</v>
      </c>
      <c r="T391" s="211">
        <f t="shared" si="744"/>
        <v>6.5</v>
      </c>
      <c r="U391" s="211">
        <v>-4.49</v>
      </c>
      <c r="V391" s="211">
        <v>6.5</v>
      </c>
      <c r="W391" s="211">
        <v>-0.31</v>
      </c>
      <c r="X391" s="211">
        <v>0</v>
      </c>
      <c r="Y391" s="211">
        <v>0.59</v>
      </c>
      <c r="Z391" s="211">
        <v>0</v>
      </c>
      <c r="AA391" s="211">
        <v>5.8205</v>
      </c>
      <c r="AB391" s="211">
        <f t="shared" si="745"/>
        <v>5.8205</v>
      </c>
    </row>
    <row r="392" spans="1:28" hidden="1" x14ac:dyDescent="0.2">
      <c r="A392" s="213"/>
      <c r="B392" s="206"/>
      <c r="C392" s="206"/>
      <c r="D392" s="206"/>
      <c r="E392" s="205"/>
      <c r="F392" s="206"/>
      <c r="G392" s="211"/>
      <c r="H392" s="211"/>
      <c r="I392" s="211"/>
      <c r="J392" s="211"/>
      <c r="K392" s="211"/>
      <c r="L392" s="211"/>
      <c r="M392" s="211"/>
      <c r="N392" s="211"/>
      <c r="O392" s="211"/>
      <c r="P392" s="211"/>
      <c r="Q392" s="211"/>
      <c r="R392" s="211"/>
      <c r="S392" s="211"/>
      <c r="T392" s="211"/>
      <c r="U392" s="211"/>
      <c r="V392" s="211"/>
      <c r="W392" s="211"/>
      <c r="X392" s="211"/>
      <c r="Y392" s="211"/>
      <c r="Z392" s="211"/>
      <c r="AA392" s="211"/>
      <c r="AB392" s="211"/>
    </row>
    <row r="393" spans="1:28" ht="30" x14ac:dyDescent="0.2">
      <c r="A393" s="213" t="s">
        <v>1140</v>
      </c>
      <c r="B393" s="206" t="s">
        <v>130</v>
      </c>
      <c r="C393" s="206" t="s">
        <v>204</v>
      </c>
      <c r="D393" s="206" t="s">
        <v>194</v>
      </c>
      <c r="E393" s="205" t="s">
        <v>1143</v>
      </c>
      <c r="F393" s="206"/>
      <c r="G393" s="211"/>
      <c r="H393" s="211">
        <v>100</v>
      </c>
      <c r="I393" s="211">
        <v>0</v>
      </c>
      <c r="J393" s="211">
        <f>H393+I393</f>
        <v>100</v>
      </c>
      <c r="K393" s="211">
        <v>0</v>
      </c>
      <c r="L393" s="211">
        <v>100</v>
      </c>
      <c r="M393" s="211">
        <v>100</v>
      </c>
      <c r="N393" s="211">
        <v>0</v>
      </c>
      <c r="O393" s="211">
        <f t="shared" ref="O393" si="747">M393+N393</f>
        <v>100</v>
      </c>
      <c r="P393" s="211">
        <v>100</v>
      </c>
      <c r="Q393" s="211">
        <v>0</v>
      </c>
      <c r="R393" s="211">
        <f>R394+R395</f>
        <v>0</v>
      </c>
      <c r="S393" s="211">
        <f t="shared" ref="S393" si="748">S394+S395</f>
        <v>647.5</v>
      </c>
      <c r="T393" s="211">
        <f>T394+T395</f>
        <v>647.5</v>
      </c>
      <c r="U393" s="211">
        <f t="shared" ref="U393" si="749">U394+U395</f>
        <v>-446.39</v>
      </c>
      <c r="V393" s="211">
        <f>V394+V395</f>
        <v>647.5</v>
      </c>
      <c r="W393" s="211">
        <f t="shared" ref="W393" si="750">W394+W395</f>
        <v>-28.209999999999997</v>
      </c>
      <c r="X393" s="211">
        <f>X394+X395</f>
        <v>0</v>
      </c>
      <c r="Y393" s="211">
        <f t="shared" ref="Y393:AA393" si="751">Y394+Y395</f>
        <v>137.47</v>
      </c>
      <c r="Z393" s="211">
        <f>Z394+Z395</f>
        <v>137.47</v>
      </c>
      <c r="AA393" s="211">
        <f t="shared" si="751"/>
        <v>0</v>
      </c>
      <c r="AB393" s="211">
        <f>AB394+AB395</f>
        <v>137.47</v>
      </c>
    </row>
    <row r="394" spans="1:28" x14ac:dyDescent="0.2">
      <c r="A394" s="213" t="s">
        <v>78</v>
      </c>
      <c r="B394" s="206" t="s">
        <v>130</v>
      </c>
      <c r="C394" s="206" t="s">
        <v>204</v>
      </c>
      <c r="D394" s="206" t="s">
        <v>194</v>
      </c>
      <c r="E394" s="205" t="s">
        <v>1143</v>
      </c>
      <c r="F394" s="206" t="s">
        <v>77</v>
      </c>
      <c r="G394" s="211"/>
      <c r="H394" s="211"/>
      <c r="I394" s="211"/>
      <c r="J394" s="211"/>
      <c r="K394" s="211"/>
      <c r="L394" s="211"/>
      <c r="M394" s="211"/>
      <c r="N394" s="211"/>
      <c r="O394" s="211"/>
      <c r="P394" s="211"/>
      <c r="Q394" s="211"/>
      <c r="R394" s="211">
        <v>0</v>
      </c>
      <c r="S394" s="211">
        <v>641</v>
      </c>
      <c r="T394" s="211">
        <f t="shared" ref="T394:T395" si="752">R394+S394</f>
        <v>641</v>
      </c>
      <c r="U394" s="211">
        <v>-441.9</v>
      </c>
      <c r="V394" s="211">
        <v>641</v>
      </c>
      <c r="W394" s="211">
        <v>-27.9</v>
      </c>
      <c r="X394" s="211">
        <v>0</v>
      </c>
      <c r="Y394" s="211">
        <v>136.1</v>
      </c>
      <c r="Z394" s="211">
        <f t="shared" ref="Z394:Z396" si="753">X394+Y394</f>
        <v>136.1</v>
      </c>
      <c r="AA394" s="211">
        <v>0</v>
      </c>
      <c r="AB394" s="211">
        <f t="shared" ref="AB394:AB396" si="754">Z394+AA394</f>
        <v>136.1</v>
      </c>
    </row>
    <row r="395" spans="1:28" x14ac:dyDescent="0.2">
      <c r="A395" s="213" t="s">
        <v>1032</v>
      </c>
      <c r="B395" s="206" t="s">
        <v>130</v>
      </c>
      <c r="C395" s="206" t="s">
        <v>204</v>
      </c>
      <c r="D395" s="206" t="s">
        <v>194</v>
      </c>
      <c r="E395" s="205" t="s">
        <v>1143</v>
      </c>
      <c r="F395" s="206" t="s">
        <v>77</v>
      </c>
      <c r="G395" s="211"/>
      <c r="H395" s="211">
        <v>100</v>
      </c>
      <c r="I395" s="211">
        <v>0</v>
      </c>
      <c r="J395" s="211">
        <f>H395+I395</f>
        <v>100</v>
      </c>
      <c r="K395" s="211">
        <v>0</v>
      </c>
      <c r="L395" s="211">
        <v>100</v>
      </c>
      <c r="M395" s="211">
        <v>100</v>
      </c>
      <c r="N395" s="211">
        <v>0</v>
      </c>
      <c r="O395" s="211">
        <f t="shared" ref="O395" si="755">M395+N395</f>
        <v>100</v>
      </c>
      <c r="P395" s="211">
        <v>100</v>
      </c>
      <c r="Q395" s="211">
        <v>0</v>
      </c>
      <c r="R395" s="211">
        <v>0</v>
      </c>
      <c r="S395" s="211">
        <v>6.5</v>
      </c>
      <c r="T395" s="211">
        <f t="shared" si="752"/>
        <v>6.5</v>
      </c>
      <c r="U395" s="211">
        <v>-4.49</v>
      </c>
      <c r="V395" s="211">
        <v>6.5</v>
      </c>
      <c r="W395" s="211">
        <v>-0.31</v>
      </c>
      <c r="X395" s="211">
        <v>0</v>
      </c>
      <c r="Y395" s="211">
        <v>1.37</v>
      </c>
      <c r="Z395" s="211">
        <f t="shared" si="753"/>
        <v>1.37</v>
      </c>
      <c r="AA395" s="211">
        <v>0</v>
      </c>
      <c r="AB395" s="211">
        <f t="shared" si="754"/>
        <v>1.37</v>
      </c>
    </row>
    <row r="396" spans="1:28" ht="30" x14ac:dyDescent="0.2">
      <c r="A396" s="213" t="s">
        <v>76</v>
      </c>
      <c r="B396" s="206" t="s">
        <v>130</v>
      </c>
      <c r="C396" s="206" t="s">
        <v>204</v>
      </c>
      <c r="D396" s="206" t="s">
        <v>194</v>
      </c>
      <c r="E396" s="205" t="s">
        <v>1039</v>
      </c>
      <c r="F396" s="206" t="s">
        <v>77</v>
      </c>
      <c r="G396" s="211"/>
      <c r="H396" s="211"/>
      <c r="I396" s="211"/>
      <c r="J396" s="211"/>
      <c r="K396" s="211"/>
      <c r="L396" s="211"/>
      <c r="M396" s="211"/>
      <c r="N396" s="211"/>
      <c r="O396" s="211"/>
      <c r="P396" s="211"/>
      <c r="Q396" s="211"/>
      <c r="R396" s="211">
        <v>0</v>
      </c>
      <c r="S396" s="211">
        <v>1620</v>
      </c>
      <c r="T396" s="211">
        <v>0</v>
      </c>
      <c r="U396" s="211">
        <v>1620</v>
      </c>
      <c r="V396" s="211">
        <v>1620</v>
      </c>
      <c r="W396" s="211">
        <v>0</v>
      </c>
      <c r="X396" s="211">
        <v>0</v>
      </c>
      <c r="Y396" s="211">
        <v>2800</v>
      </c>
      <c r="Z396" s="211">
        <f t="shared" si="753"/>
        <v>2800</v>
      </c>
      <c r="AA396" s="211">
        <v>0</v>
      </c>
      <c r="AB396" s="211">
        <f t="shared" si="754"/>
        <v>2800</v>
      </c>
    </row>
    <row r="397" spans="1:28" ht="30" x14ac:dyDescent="0.2">
      <c r="A397" s="213" t="s">
        <v>1010</v>
      </c>
      <c r="B397" s="206" t="s">
        <v>130</v>
      </c>
      <c r="C397" s="206" t="s">
        <v>204</v>
      </c>
      <c r="D397" s="206" t="s">
        <v>194</v>
      </c>
      <c r="E397" s="205" t="s">
        <v>1158</v>
      </c>
      <c r="F397" s="206" t="s">
        <v>77</v>
      </c>
      <c r="G397" s="211"/>
      <c r="H397" s="211"/>
      <c r="I397" s="211"/>
      <c r="J397" s="211"/>
      <c r="K397" s="211"/>
      <c r="L397" s="211"/>
      <c r="M397" s="211"/>
      <c r="N397" s="211"/>
      <c r="O397" s="211"/>
      <c r="P397" s="211"/>
      <c r="Q397" s="211"/>
      <c r="R397" s="211"/>
      <c r="S397" s="211"/>
      <c r="T397" s="211">
        <v>0</v>
      </c>
      <c r="U397" s="211">
        <v>165</v>
      </c>
      <c r="V397" s="211">
        <v>0</v>
      </c>
      <c r="W397" s="211">
        <v>900</v>
      </c>
      <c r="X397" s="211">
        <v>0</v>
      </c>
      <c r="Y397" s="211">
        <v>30</v>
      </c>
      <c r="Z397" s="211">
        <f>X397+Y397</f>
        <v>30</v>
      </c>
      <c r="AA397" s="211">
        <v>0</v>
      </c>
      <c r="AB397" s="211">
        <f>Z397+AA397</f>
        <v>30</v>
      </c>
    </row>
    <row r="398" spans="1:28" x14ac:dyDescent="0.2">
      <c r="A398" s="213" t="s">
        <v>1247</v>
      </c>
      <c r="B398" s="206" t="s">
        <v>130</v>
      </c>
      <c r="C398" s="206" t="s">
        <v>204</v>
      </c>
      <c r="D398" s="206" t="s">
        <v>194</v>
      </c>
      <c r="E398" s="205" t="s">
        <v>761</v>
      </c>
      <c r="F398" s="206" t="s">
        <v>79</v>
      </c>
      <c r="G398" s="211"/>
      <c r="H398" s="211">
        <v>0</v>
      </c>
      <c r="I398" s="211">
        <v>720</v>
      </c>
      <c r="J398" s="211">
        <f>H398+I398</f>
        <v>720</v>
      </c>
      <c r="K398" s="211">
        <v>0</v>
      </c>
      <c r="L398" s="211">
        <v>720</v>
      </c>
      <c r="M398" s="211">
        <v>720</v>
      </c>
      <c r="N398" s="211">
        <v>-20</v>
      </c>
      <c r="O398" s="211">
        <f>M398+N398</f>
        <v>700</v>
      </c>
      <c r="P398" s="211">
        <v>700</v>
      </c>
      <c r="Q398" s="211">
        <v>0</v>
      </c>
      <c r="R398" s="211">
        <f t="shared" ref="R398" si="756">P398+Q398</f>
        <v>700</v>
      </c>
      <c r="S398" s="211">
        <v>-200</v>
      </c>
      <c r="T398" s="211">
        <v>700</v>
      </c>
      <c r="U398" s="211">
        <v>0</v>
      </c>
      <c r="V398" s="211">
        <v>700</v>
      </c>
      <c r="W398" s="211">
        <v>0</v>
      </c>
      <c r="X398" s="211">
        <v>0</v>
      </c>
      <c r="Y398" s="211">
        <v>1100</v>
      </c>
      <c r="Z398" s="211">
        <f t="shared" ref="Z398" si="757">X398+Y398</f>
        <v>1100</v>
      </c>
      <c r="AA398" s="211">
        <v>0</v>
      </c>
      <c r="AB398" s="211">
        <f t="shared" ref="AB398" si="758">Z398+AA398</f>
        <v>1100</v>
      </c>
    </row>
    <row r="399" spans="1:28" hidden="1" x14ac:dyDescent="0.2">
      <c r="A399" s="340"/>
      <c r="B399" s="204"/>
      <c r="C399" s="204"/>
      <c r="D399" s="204"/>
      <c r="E399" s="203"/>
      <c r="F399" s="203"/>
      <c r="G399" s="216"/>
      <c r="H399" s="216"/>
      <c r="I399" s="216"/>
      <c r="J399" s="216"/>
      <c r="K399" s="216"/>
      <c r="L399" s="216"/>
      <c r="M399" s="216"/>
      <c r="N399" s="216"/>
      <c r="O399" s="216"/>
      <c r="P399" s="216"/>
      <c r="Q399" s="216"/>
      <c r="R399" s="216"/>
      <c r="S399" s="216"/>
      <c r="T399" s="216"/>
      <c r="U399" s="216"/>
      <c r="V399" s="216"/>
      <c r="W399" s="216"/>
      <c r="X399" s="216"/>
      <c r="Y399" s="216"/>
      <c r="Z399" s="216"/>
      <c r="AA399" s="216"/>
      <c r="AB399" s="216"/>
    </row>
    <row r="400" spans="1:28" hidden="1" x14ac:dyDescent="0.2">
      <c r="A400" s="340"/>
      <c r="B400" s="204"/>
      <c r="C400" s="204"/>
      <c r="D400" s="204"/>
      <c r="E400" s="203"/>
      <c r="F400" s="203"/>
      <c r="G400" s="216"/>
      <c r="H400" s="216"/>
      <c r="I400" s="216"/>
      <c r="J400" s="216"/>
      <c r="K400" s="216"/>
      <c r="L400" s="216"/>
      <c r="M400" s="216"/>
      <c r="N400" s="216"/>
      <c r="O400" s="216"/>
      <c r="P400" s="216"/>
      <c r="Q400" s="216"/>
      <c r="R400" s="216"/>
      <c r="S400" s="216"/>
      <c r="T400" s="216"/>
      <c r="U400" s="216"/>
      <c r="V400" s="216"/>
      <c r="W400" s="216"/>
      <c r="X400" s="216"/>
      <c r="Y400" s="216"/>
      <c r="Z400" s="216"/>
      <c r="AA400" s="216"/>
      <c r="AB400" s="216"/>
    </row>
    <row r="401" spans="1:28" hidden="1" x14ac:dyDescent="0.2">
      <c r="A401" s="340"/>
      <c r="B401" s="204"/>
      <c r="C401" s="204"/>
      <c r="D401" s="204"/>
      <c r="E401" s="203"/>
      <c r="F401" s="203"/>
      <c r="G401" s="216"/>
      <c r="H401" s="216"/>
      <c r="I401" s="216"/>
      <c r="J401" s="216"/>
      <c r="K401" s="216"/>
      <c r="L401" s="216"/>
      <c r="M401" s="216"/>
      <c r="N401" s="216"/>
      <c r="O401" s="216"/>
      <c r="P401" s="216"/>
      <c r="Q401" s="216"/>
      <c r="R401" s="216"/>
      <c r="S401" s="216"/>
      <c r="T401" s="216"/>
      <c r="U401" s="216"/>
      <c r="V401" s="216"/>
      <c r="W401" s="216"/>
      <c r="X401" s="216"/>
      <c r="Y401" s="216"/>
      <c r="Z401" s="216"/>
      <c r="AA401" s="216"/>
      <c r="AB401" s="216"/>
    </row>
    <row r="402" spans="1:28" ht="18.75" hidden="1" customHeight="1" x14ac:dyDescent="0.2">
      <c r="A402" s="213" t="s">
        <v>1126</v>
      </c>
      <c r="B402" s="206" t="s">
        <v>130</v>
      </c>
      <c r="C402" s="206" t="s">
        <v>204</v>
      </c>
      <c r="D402" s="206" t="s">
        <v>192</v>
      </c>
      <c r="E402" s="205" t="s">
        <v>761</v>
      </c>
      <c r="F402" s="206"/>
      <c r="G402" s="211"/>
      <c r="H402" s="211"/>
      <c r="I402" s="211"/>
      <c r="J402" s="211"/>
      <c r="K402" s="211"/>
      <c r="L402" s="211"/>
      <c r="M402" s="211"/>
      <c r="N402" s="211"/>
      <c r="O402" s="211"/>
      <c r="P402" s="211"/>
      <c r="Q402" s="211"/>
      <c r="R402" s="211"/>
      <c r="S402" s="211"/>
      <c r="T402" s="211">
        <f>T403+T404</f>
        <v>0</v>
      </c>
      <c r="U402" s="211">
        <f t="shared" ref="U402:Z402" si="759">U403+U404</f>
        <v>14310</v>
      </c>
      <c r="V402" s="211">
        <f t="shared" si="759"/>
        <v>15394.8</v>
      </c>
      <c r="W402" s="211">
        <f t="shared" si="759"/>
        <v>549.5</v>
      </c>
      <c r="X402" s="211">
        <f t="shared" si="759"/>
        <v>0</v>
      </c>
      <c r="Y402" s="211">
        <f t="shared" si="759"/>
        <v>0</v>
      </c>
      <c r="Z402" s="211">
        <f t="shared" si="759"/>
        <v>0</v>
      </c>
      <c r="AA402" s="211">
        <f t="shared" ref="AA402:AB402" si="760">AA403+AA404</f>
        <v>0</v>
      </c>
      <c r="AB402" s="211">
        <f t="shared" si="760"/>
        <v>0</v>
      </c>
    </row>
    <row r="403" spans="1:28" ht="19.5" hidden="1" customHeight="1" x14ac:dyDescent="0.2">
      <c r="A403" s="213" t="s">
        <v>78</v>
      </c>
      <c r="B403" s="206" t="s">
        <v>130</v>
      </c>
      <c r="C403" s="206" t="s">
        <v>204</v>
      </c>
      <c r="D403" s="206" t="s">
        <v>192</v>
      </c>
      <c r="E403" s="205" t="s">
        <v>1125</v>
      </c>
      <c r="F403" s="206" t="s">
        <v>79</v>
      </c>
      <c r="G403" s="211"/>
      <c r="H403" s="211"/>
      <c r="I403" s="211"/>
      <c r="J403" s="211"/>
      <c r="K403" s="211"/>
      <c r="L403" s="211"/>
      <c r="M403" s="211"/>
      <c r="N403" s="211"/>
      <c r="O403" s="211"/>
      <c r="P403" s="211"/>
      <c r="Q403" s="211"/>
      <c r="R403" s="211"/>
      <c r="S403" s="211"/>
      <c r="T403" s="211">
        <v>0</v>
      </c>
      <c r="U403" s="211">
        <v>14166.9</v>
      </c>
      <c r="V403" s="211">
        <v>15240.9</v>
      </c>
      <c r="W403" s="211">
        <v>543.9</v>
      </c>
      <c r="X403" s="211">
        <v>0</v>
      </c>
      <c r="Y403" s="211">
        <v>0</v>
      </c>
      <c r="Z403" s="211">
        <f>X403+Y403</f>
        <v>0</v>
      </c>
      <c r="AA403" s="211">
        <v>0</v>
      </c>
      <c r="AB403" s="211">
        <f>Z403+AA403</f>
        <v>0</v>
      </c>
    </row>
    <row r="404" spans="1:28" ht="18.75" hidden="1" customHeight="1" x14ac:dyDescent="0.2">
      <c r="A404" s="213" t="s">
        <v>1073</v>
      </c>
      <c r="B404" s="206" t="s">
        <v>130</v>
      </c>
      <c r="C404" s="206" t="s">
        <v>204</v>
      </c>
      <c r="D404" s="206" t="s">
        <v>192</v>
      </c>
      <c r="E404" s="205" t="s">
        <v>1125</v>
      </c>
      <c r="F404" s="206" t="s">
        <v>79</v>
      </c>
      <c r="G404" s="211"/>
      <c r="H404" s="211"/>
      <c r="I404" s="211"/>
      <c r="J404" s="211"/>
      <c r="K404" s="211"/>
      <c r="L404" s="211"/>
      <c r="M404" s="211"/>
      <c r="N404" s="211"/>
      <c r="O404" s="211"/>
      <c r="P404" s="211"/>
      <c r="Q404" s="211"/>
      <c r="R404" s="211"/>
      <c r="S404" s="211"/>
      <c r="T404" s="211">
        <v>0</v>
      </c>
      <c r="U404" s="211">
        <v>143.1</v>
      </c>
      <c r="V404" s="211">
        <v>153.9</v>
      </c>
      <c r="W404" s="211">
        <v>5.6</v>
      </c>
      <c r="X404" s="211">
        <v>0</v>
      </c>
      <c r="Y404" s="211">
        <v>0</v>
      </c>
      <c r="Z404" s="211">
        <f>X404+Y404</f>
        <v>0</v>
      </c>
      <c r="AA404" s="211">
        <v>0</v>
      </c>
      <c r="AB404" s="211">
        <f>Z404+AA404</f>
        <v>0</v>
      </c>
    </row>
    <row r="405" spans="1:28" s="321" customFormat="1" ht="33" customHeight="1" x14ac:dyDescent="0.2">
      <c r="A405" s="413" t="s">
        <v>411</v>
      </c>
      <c r="B405" s="420"/>
      <c r="C405" s="420"/>
      <c r="D405" s="420"/>
      <c r="E405" s="420"/>
      <c r="F405" s="420"/>
      <c r="G405" s="348" t="e">
        <f>G406+G498+G485</f>
        <v>#REF!</v>
      </c>
      <c r="H405" s="348" t="e">
        <f>H406+H485+H498</f>
        <v>#REF!</v>
      </c>
      <c r="I405" s="348" t="e">
        <f t="shared" ref="I405:S405" si="761">I406+I498+I485</f>
        <v>#REF!</v>
      </c>
      <c r="J405" s="348" t="e">
        <f t="shared" si="761"/>
        <v>#REF!</v>
      </c>
      <c r="K405" s="348" t="e">
        <f t="shared" si="761"/>
        <v>#REF!</v>
      </c>
      <c r="L405" s="348" t="e">
        <f t="shared" si="761"/>
        <v>#REF!</v>
      </c>
      <c r="M405" s="348" t="e">
        <f t="shared" si="761"/>
        <v>#REF!</v>
      </c>
      <c r="N405" s="348" t="e">
        <f t="shared" si="761"/>
        <v>#REF!</v>
      </c>
      <c r="O405" s="348" t="e">
        <f t="shared" si="761"/>
        <v>#REF!</v>
      </c>
      <c r="P405" s="348" t="e">
        <f t="shared" si="761"/>
        <v>#REF!</v>
      </c>
      <c r="Q405" s="348" t="e">
        <f t="shared" si="761"/>
        <v>#REF!</v>
      </c>
      <c r="R405" s="348" t="e">
        <f t="shared" si="761"/>
        <v>#REF!</v>
      </c>
      <c r="S405" s="348" t="e">
        <f t="shared" si="761"/>
        <v>#REF!</v>
      </c>
      <c r="T405" s="348" t="e">
        <f>T406+T498+T485+T495</f>
        <v>#REF!</v>
      </c>
      <c r="U405" s="348" t="e">
        <f>U406+U498+U485+U495</f>
        <v>#REF!</v>
      </c>
      <c r="V405" s="348" t="e">
        <f>V406+V498+V485+V495</f>
        <v>#REF!</v>
      </c>
      <c r="W405" s="348" t="e">
        <f>W406+W498+W485+W495</f>
        <v>#REF!</v>
      </c>
      <c r="X405" s="348">
        <f>X406+X485+X498</f>
        <v>56387</v>
      </c>
      <c r="Y405" s="348">
        <f t="shared" ref="Y405:Z405" si="762">Y406+Y485+Y498</f>
        <v>49582.969999999899</v>
      </c>
      <c r="Z405" s="348">
        <f t="shared" si="762"/>
        <v>105969.9699999999</v>
      </c>
      <c r="AA405" s="348">
        <f t="shared" ref="AA405:AB405" si="763">AA406+AA485+AA498</f>
        <v>-2395.5313000000006</v>
      </c>
      <c r="AB405" s="348">
        <f t="shared" si="763"/>
        <v>103574.4386999999</v>
      </c>
    </row>
    <row r="406" spans="1:28" s="323" customFormat="1" ht="14.25" x14ac:dyDescent="0.2">
      <c r="A406" s="340" t="s">
        <v>72</v>
      </c>
      <c r="B406" s="204" t="s">
        <v>343</v>
      </c>
      <c r="C406" s="204" t="s">
        <v>190</v>
      </c>
      <c r="D406" s="204"/>
      <c r="E406" s="204"/>
      <c r="F406" s="204"/>
      <c r="G406" s="229"/>
      <c r="H406" s="229" t="e">
        <f t="shared" ref="H406:Z406" si="764">H407+H436+H477</f>
        <v>#REF!</v>
      </c>
      <c r="I406" s="229" t="e">
        <f t="shared" si="764"/>
        <v>#REF!</v>
      </c>
      <c r="J406" s="229" t="e">
        <f t="shared" si="764"/>
        <v>#REF!</v>
      </c>
      <c r="K406" s="229" t="e">
        <f t="shared" si="764"/>
        <v>#REF!</v>
      </c>
      <c r="L406" s="229">
        <f t="shared" si="764"/>
        <v>11964.029999999999</v>
      </c>
      <c r="M406" s="229">
        <f t="shared" si="764"/>
        <v>11964.03</v>
      </c>
      <c r="N406" s="229">
        <f t="shared" si="764"/>
        <v>-182</v>
      </c>
      <c r="O406" s="229">
        <f t="shared" si="764"/>
        <v>11782.03</v>
      </c>
      <c r="P406" s="229">
        <f t="shared" si="764"/>
        <v>11964.03</v>
      </c>
      <c r="Q406" s="229">
        <f t="shared" si="764"/>
        <v>96.6</v>
      </c>
      <c r="R406" s="229">
        <f t="shared" si="764"/>
        <v>12060.630000000001</v>
      </c>
      <c r="S406" s="229">
        <f t="shared" si="764"/>
        <v>1549.3700000000001</v>
      </c>
      <c r="T406" s="229">
        <f t="shared" si="764"/>
        <v>10844.4</v>
      </c>
      <c r="U406" s="229">
        <f t="shared" si="764"/>
        <v>3184.2</v>
      </c>
      <c r="V406" s="229">
        <f t="shared" si="764"/>
        <v>9670.2000000000007</v>
      </c>
      <c r="W406" s="229">
        <f t="shared" si="764"/>
        <v>5460.0999999999995</v>
      </c>
      <c r="X406" s="229">
        <f t="shared" si="764"/>
        <v>15282.5</v>
      </c>
      <c r="Y406" s="229">
        <f t="shared" si="764"/>
        <v>30194.409999999902</v>
      </c>
      <c r="Z406" s="229">
        <f t="shared" si="764"/>
        <v>45476.909999999894</v>
      </c>
      <c r="AA406" s="229">
        <f t="shared" ref="AA406:AB406" si="765">AA407+AA436+AA477</f>
        <v>-14461.002</v>
      </c>
      <c r="AB406" s="229">
        <f t="shared" si="765"/>
        <v>31015.907999999898</v>
      </c>
    </row>
    <row r="407" spans="1:28" s="323" customFormat="1" ht="33.75" customHeight="1" x14ac:dyDescent="0.2">
      <c r="A407" s="340" t="s">
        <v>195</v>
      </c>
      <c r="B407" s="204" t="s">
        <v>343</v>
      </c>
      <c r="C407" s="204" t="s">
        <v>312</v>
      </c>
      <c r="D407" s="204" t="s">
        <v>196</v>
      </c>
      <c r="E407" s="204"/>
      <c r="F407" s="204"/>
      <c r="G407" s="215">
        <f>G414+G421</f>
        <v>0</v>
      </c>
      <c r="H407" s="215">
        <f>H421</f>
        <v>2646</v>
      </c>
      <c r="I407" s="215">
        <f>I421</f>
        <v>0</v>
      </c>
      <c r="J407" s="215" t="e">
        <f>J414+J421</f>
        <v>#REF!</v>
      </c>
      <c r="K407" s="215">
        <f>K421</f>
        <v>0</v>
      </c>
      <c r="L407" s="215">
        <f>L421</f>
        <v>2804</v>
      </c>
      <c r="M407" s="215">
        <f>M421</f>
        <v>2804</v>
      </c>
      <c r="N407" s="215">
        <f t="shared" ref="N407:P407" si="766">N421</f>
        <v>-182</v>
      </c>
      <c r="O407" s="215">
        <f t="shared" si="766"/>
        <v>2622</v>
      </c>
      <c r="P407" s="215">
        <f t="shared" si="766"/>
        <v>2804</v>
      </c>
      <c r="Q407" s="215">
        <f t="shared" ref="Q407:Z407" si="767">Q421+Q429</f>
        <v>116.6</v>
      </c>
      <c r="R407" s="215">
        <f t="shared" si="767"/>
        <v>2920.6</v>
      </c>
      <c r="S407" s="215">
        <f t="shared" si="767"/>
        <v>1.2000000000000002</v>
      </c>
      <c r="T407" s="215">
        <f t="shared" si="767"/>
        <v>2847.4</v>
      </c>
      <c r="U407" s="215">
        <f t="shared" si="767"/>
        <v>230.20000000000002</v>
      </c>
      <c r="V407" s="215">
        <f t="shared" si="767"/>
        <v>2323.1999999999998</v>
      </c>
      <c r="W407" s="215">
        <f t="shared" si="767"/>
        <v>110.49999999999997</v>
      </c>
      <c r="X407" s="215">
        <f t="shared" si="767"/>
        <v>2487.9</v>
      </c>
      <c r="Y407" s="215">
        <f t="shared" si="767"/>
        <v>371.3</v>
      </c>
      <c r="Z407" s="215">
        <f t="shared" si="767"/>
        <v>2859.2</v>
      </c>
      <c r="AA407" s="215">
        <f t="shared" ref="AA407" si="768">AA421+AA429</f>
        <v>8.0000000000000002E-3</v>
      </c>
      <c r="AB407" s="215">
        <f>AB421+AB429</f>
        <v>2859.2079999999996</v>
      </c>
    </row>
    <row r="408" spans="1:28" s="323" customFormat="1" ht="26.25" hidden="1" customHeight="1" x14ac:dyDescent="0.2">
      <c r="A408" s="213" t="s">
        <v>123</v>
      </c>
      <c r="B408" s="206" t="s">
        <v>343</v>
      </c>
      <c r="C408" s="225" t="s">
        <v>312</v>
      </c>
      <c r="D408" s="206" t="s">
        <v>196</v>
      </c>
      <c r="E408" s="214" t="s">
        <v>332</v>
      </c>
      <c r="F408" s="225"/>
      <c r="G408" s="229"/>
      <c r="H408" s="229"/>
      <c r="I408" s="211">
        <f>I409</f>
        <v>-2636</v>
      </c>
      <c r="J408" s="211">
        <f>J409</f>
        <v>-2636</v>
      </c>
      <c r="K408" s="211">
        <f>K409</f>
        <v>-2636</v>
      </c>
      <c r="L408" s="211">
        <f>L409</f>
        <v>-2636</v>
      </c>
      <c r="M408" s="211">
        <f>M409</f>
        <v>-5272</v>
      </c>
      <c r="N408" s="211">
        <f t="shared" ref="N408:AB408" si="769">N409</f>
        <v>-5272</v>
      </c>
      <c r="O408" s="211">
        <f t="shared" si="769"/>
        <v>-7908</v>
      </c>
      <c r="P408" s="211">
        <f t="shared" si="769"/>
        <v>-7908</v>
      </c>
      <c r="Q408" s="211">
        <f t="shared" si="769"/>
        <v>-13180</v>
      </c>
      <c r="R408" s="211">
        <f t="shared" si="769"/>
        <v>-13180</v>
      </c>
      <c r="S408" s="211">
        <f t="shared" si="769"/>
        <v>-21088</v>
      </c>
      <c r="T408" s="211">
        <f t="shared" si="769"/>
        <v>-21088</v>
      </c>
      <c r="U408" s="211">
        <f t="shared" si="769"/>
        <v>-34268</v>
      </c>
      <c r="V408" s="211">
        <f t="shared" si="769"/>
        <v>-34268</v>
      </c>
      <c r="W408" s="211">
        <f t="shared" si="769"/>
        <v>-55356</v>
      </c>
      <c r="X408" s="211">
        <f t="shared" si="769"/>
        <v>-55356</v>
      </c>
      <c r="Y408" s="211">
        <f t="shared" si="769"/>
        <v>-89624</v>
      </c>
      <c r="Z408" s="211">
        <f t="shared" si="769"/>
        <v>-89624</v>
      </c>
      <c r="AA408" s="211">
        <f t="shared" si="769"/>
        <v>-144980</v>
      </c>
      <c r="AB408" s="211">
        <f t="shared" si="769"/>
        <v>-144980</v>
      </c>
    </row>
    <row r="409" spans="1:28" s="323" customFormat="1" ht="15.75" hidden="1" customHeight="1" x14ac:dyDescent="0.2">
      <c r="A409" s="213" t="s">
        <v>315</v>
      </c>
      <c r="B409" s="206" t="s">
        <v>343</v>
      </c>
      <c r="C409" s="225" t="s">
        <v>312</v>
      </c>
      <c r="D409" s="206" t="s">
        <v>196</v>
      </c>
      <c r="E409" s="214" t="s">
        <v>334</v>
      </c>
      <c r="F409" s="206"/>
      <c r="G409" s="229"/>
      <c r="H409" s="229"/>
      <c r="I409" s="211">
        <f>I410+I411+I412+I413</f>
        <v>-2636</v>
      </c>
      <c r="J409" s="211">
        <f>J410+J411+J412+J413</f>
        <v>-2636</v>
      </c>
      <c r="K409" s="211">
        <f>K410+K411+K412+K413</f>
        <v>-2636</v>
      </c>
      <c r="L409" s="211">
        <f>L410+L411+L412+L413</f>
        <v>-2636</v>
      </c>
      <c r="M409" s="211">
        <f>M410+M411+M412+M413</f>
        <v>-5272</v>
      </c>
      <c r="N409" s="211">
        <f t="shared" ref="N409:R409" si="770">N410+N411+N412+N413</f>
        <v>-5272</v>
      </c>
      <c r="O409" s="211">
        <f t="shared" si="770"/>
        <v>-7908</v>
      </c>
      <c r="P409" s="211">
        <f t="shared" si="770"/>
        <v>-7908</v>
      </c>
      <c r="Q409" s="211">
        <f t="shared" si="770"/>
        <v>-13180</v>
      </c>
      <c r="R409" s="211">
        <f t="shared" si="770"/>
        <v>-13180</v>
      </c>
      <c r="S409" s="211">
        <f t="shared" ref="S409:T409" si="771">S410+S411+S412+S413</f>
        <v>-21088</v>
      </c>
      <c r="T409" s="211">
        <f t="shared" si="771"/>
        <v>-21088</v>
      </c>
      <c r="U409" s="211">
        <f t="shared" ref="U409:V409" si="772">U410+U411+U412+U413</f>
        <v>-34268</v>
      </c>
      <c r="V409" s="211">
        <f t="shared" si="772"/>
        <v>-34268</v>
      </c>
      <c r="W409" s="211">
        <f t="shared" ref="W409:X409" si="773">W410+W411+W412+W413</f>
        <v>-55356</v>
      </c>
      <c r="X409" s="211">
        <f t="shared" si="773"/>
        <v>-55356</v>
      </c>
      <c r="Y409" s="211">
        <f t="shared" ref="Y409:Z409" si="774">Y410+Y411+Y412+Y413</f>
        <v>-89624</v>
      </c>
      <c r="Z409" s="211">
        <f t="shared" si="774"/>
        <v>-89624</v>
      </c>
      <c r="AA409" s="211">
        <f t="shared" ref="AA409:AB409" si="775">AA410+AA411+AA412+AA413</f>
        <v>-144980</v>
      </c>
      <c r="AB409" s="211">
        <f t="shared" si="775"/>
        <v>-144980</v>
      </c>
    </row>
    <row r="410" spans="1:28" s="323" customFormat="1" hidden="1" x14ac:dyDescent="0.2">
      <c r="A410" s="213" t="s">
        <v>886</v>
      </c>
      <c r="B410" s="206" t="s">
        <v>343</v>
      </c>
      <c r="C410" s="225" t="s">
        <v>312</v>
      </c>
      <c r="D410" s="206" t="s">
        <v>196</v>
      </c>
      <c r="E410" s="214" t="s">
        <v>334</v>
      </c>
      <c r="F410" s="206" t="s">
        <v>96</v>
      </c>
      <c r="G410" s="229"/>
      <c r="H410" s="229"/>
      <c r="I410" s="211">
        <v>-2220</v>
      </c>
      <c r="J410" s="211">
        <f>G410+I410</f>
        <v>-2220</v>
      </c>
      <c r="K410" s="211">
        <v>-2220</v>
      </c>
      <c r="L410" s="211">
        <f t="shared" ref="L410:R413" si="776">H410+J410</f>
        <v>-2220</v>
      </c>
      <c r="M410" s="211">
        <f t="shared" si="776"/>
        <v>-4440</v>
      </c>
      <c r="N410" s="211">
        <f t="shared" si="776"/>
        <v>-4440</v>
      </c>
      <c r="O410" s="211">
        <f t="shared" si="776"/>
        <v>-6660</v>
      </c>
      <c r="P410" s="211">
        <f t="shared" si="776"/>
        <v>-6660</v>
      </c>
      <c r="Q410" s="211">
        <f t="shared" si="776"/>
        <v>-11100</v>
      </c>
      <c r="R410" s="211">
        <f t="shared" si="776"/>
        <v>-11100</v>
      </c>
      <c r="S410" s="211">
        <f t="shared" ref="S410:S413" si="777">O410+Q410</f>
        <v>-17760</v>
      </c>
      <c r="T410" s="211">
        <f t="shared" ref="T410:T413" si="778">P410+R410</f>
        <v>-17760</v>
      </c>
      <c r="U410" s="211">
        <f t="shared" ref="U410:U413" si="779">Q410+S410</f>
        <v>-28860</v>
      </c>
      <c r="V410" s="211">
        <f t="shared" ref="V410:V413" si="780">R410+T410</f>
        <v>-28860</v>
      </c>
      <c r="W410" s="211">
        <f t="shared" ref="W410:W413" si="781">S410+U410</f>
        <v>-46620</v>
      </c>
      <c r="X410" s="211">
        <f t="shared" ref="X410:X413" si="782">T410+V410</f>
        <v>-46620</v>
      </c>
      <c r="Y410" s="211">
        <f t="shared" ref="Y410:Y413" si="783">U410+W410</f>
        <v>-75480</v>
      </c>
      <c r="Z410" s="211">
        <f t="shared" ref="Z410:Z413" si="784">V410+X410</f>
        <v>-75480</v>
      </c>
      <c r="AA410" s="211">
        <f t="shared" ref="AA410:AA413" si="785">W410+Y410</f>
        <v>-122100</v>
      </c>
      <c r="AB410" s="211">
        <f t="shared" ref="AB410:AB413" si="786">X410+Z410</f>
        <v>-122100</v>
      </c>
    </row>
    <row r="411" spans="1:28" s="323" customFormat="1" ht="16.5" hidden="1" customHeight="1" x14ac:dyDescent="0.2">
      <c r="A411" s="213" t="s">
        <v>97</v>
      </c>
      <c r="B411" s="206" t="s">
        <v>343</v>
      </c>
      <c r="C411" s="225" t="s">
        <v>312</v>
      </c>
      <c r="D411" s="206" t="s">
        <v>196</v>
      </c>
      <c r="E411" s="214" t="s">
        <v>334</v>
      </c>
      <c r="F411" s="206" t="s">
        <v>98</v>
      </c>
      <c r="G411" s="229"/>
      <c r="H411" s="229"/>
      <c r="I411" s="211">
        <v>-101</v>
      </c>
      <c r="J411" s="211">
        <f>G411+I411</f>
        <v>-101</v>
      </c>
      <c r="K411" s="211">
        <v>-101</v>
      </c>
      <c r="L411" s="211">
        <f t="shared" si="776"/>
        <v>-101</v>
      </c>
      <c r="M411" s="211">
        <f t="shared" si="776"/>
        <v>-202</v>
      </c>
      <c r="N411" s="211">
        <f t="shared" si="776"/>
        <v>-202</v>
      </c>
      <c r="O411" s="211">
        <f t="shared" si="776"/>
        <v>-303</v>
      </c>
      <c r="P411" s="211">
        <f t="shared" si="776"/>
        <v>-303</v>
      </c>
      <c r="Q411" s="211">
        <f t="shared" si="776"/>
        <v>-505</v>
      </c>
      <c r="R411" s="211">
        <f t="shared" si="776"/>
        <v>-505</v>
      </c>
      <c r="S411" s="211">
        <f t="shared" si="777"/>
        <v>-808</v>
      </c>
      <c r="T411" s="211">
        <f t="shared" si="778"/>
        <v>-808</v>
      </c>
      <c r="U411" s="211">
        <f t="shared" si="779"/>
        <v>-1313</v>
      </c>
      <c r="V411" s="211">
        <f t="shared" si="780"/>
        <v>-1313</v>
      </c>
      <c r="W411" s="211">
        <f t="shared" si="781"/>
        <v>-2121</v>
      </c>
      <c r="X411" s="211">
        <f t="shared" si="782"/>
        <v>-2121</v>
      </c>
      <c r="Y411" s="211">
        <f t="shared" si="783"/>
        <v>-3434</v>
      </c>
      <c r="Z411" s="211">
        <f t="shared" si="784"/>
        <v>-3434</v>
      </c>
      <c r="AA411" s="211">
        <f t="shared" si="785"/>
        <v>-5555</v>
      </c>
      <c r="AB411" s="211">
        <f t="shared" si="786"/>
        <v>-5555</v>
      </c>
    </row>
    <row r="412" spans="1:28" s="323" customFormat="1" ht="15" hidden="1" customHeight="1" x14ac:dyDescent="0.2">
      <c r="A412" s="213" t="s">
        <v>99</v>
      </c>
      <c r="B412" s="206" t="s">
        <v>343</v>
      </c>
      <c r="C412" s="225" t="s">
        <v>312</v>
      </c>
      <c r="D412" s="206" t="s">
        <v>196</v>
      </c>
      <c r="E412" s="214" t="s">
        <v>334</v>
      </c>
      <c r="F412" s="206" t="s">
        <v>100</v>
      </c>
      <c r="G412" s="229"/>
      <c r="H412" s="229"/>
      <c r="I412" s="211">
        <v>-295</v>
      </c>
      <c r="J412" s="211">
        <f>G412+I412</f>
        <v>-295</v>
      </c>
      <c r="K412" s="211">
        <v>-295</v>
      </c>
      <c r="L412" s="211">
        <f t="shared" si="776"/>
        <v>-295</v>
      </c>
      <c r="M412" s="211">
        <f t="shared" si="776"/>
        <v>-590</v>
      </c>
      <c r="N412" s="211">
        <f t="shared" si="776"/>
        <v>-590</v>
      </c>
      <c r="O412" s="211">
        <f t="shared" si="776"/>
        <v>-885</v>
      </c>
      <c r="P412" s="211">
        <f t="shared" si="776"/>
        <v>-885</v>
      </c>
      <c r="Q412" s="211">
        <f t="shared" si="776"/>
        <v>-1475</v>
      </c>
      <c r="R412" s="211">
        <f t="shared" si="776"/>
        <v>-1475</v>
      </c>
      <c r="S412" s="211">
        <f t="shared" si="777"/>
        <v>-2360</v>
      </c>
      <c r="T412" s="211">
        <f t="shared" si="778"/>
        <v>-2360</v>
      </c>
      <c r="U412" s="211">
        <f t="shared" si="779"/>
        <v>-3835</v>
      </c>
      <c r="V412" s="211">
        <f t="shared" si="780"/>
        <v>-3835</v>
      </c>
      <c r="W412" s="211">
        <f t="shared" si="781"/>
        <v>-6195</v>
      </c>
      <c r="X412" s="211">
        <f t="shared" si="782"/>
        <v>-6195</v>
      </c>
      <c r="Y412" s="211">
        <f t="shared" si="783"/>
        <v>-10030</v>
      </c>
      <c r="Z412" s="211">
        <f t="shared" si="784"/>
        <v>-10030</v>
      </c>
      <c r="AA412" s="211">
        <f t="shared" si="785"/>
        <v>-16225</v>
      </c>
      <c r="AB412" s="211">
        <f t="shared" si="786"/>
        <v>-16225</v>
      </c>
    </row>
    <row r="413" spans="1:28" s="323" customFormat="1" ht="18.75" hidden="1" customHeight="1" x14ac:dyDescent="0.2">
      <c r="A413" s="213" t="s">
        <v>1222</v>
      </c>
      <c r="B413" s="206" t="s">
        <v>343</v>
      </c>
      <c r="C413" s="225" t="s">
        <v>312</v>
      </c>
      <c r="D413" s="206" t="s">
        <v>196</v>
      </c>
      <c r="E413" s="214" t="s">
        <v>334</v>
      </c>
      <c r="F413" s="206" t="s">
        <v>94</v>
      </c>
      <c r="G413" s="229"/>
      <c r="H413" s="229"/>
      <c r="I413" s="211">
        <v>-20</v>
      </c>
      <c r="J413" s="211">
        <f>G413+I413</f>
        <v>-20</v>
      </c>
      <c r="K413" s="211">
        <v>-20</v>
      </c>
      <c r="L413" s="211">
        <f t="shared" si="776"/>
        <v>-20</v>
      </c>
      <c r="M413" s="211">
        <f t="shared" si="776"/>
        <v>-40</v>
      </c>
      <c r="N413" s="211">
        <f t="shared" si="776"/>
        <v>-40</v>
      </c>
      <c r="O413" s="211">
        <f t="shared" si="776"/>
        <v>-60</v>
      </c>
      <c r="P413" s="211">
        <f t="shared" si="776"/>
        <v>-60</v>
      </c>
      <c r="Q413" s="211">
        <f t="shared" si="776"/>
        <v>-100</v>
      </c>
      <c r="R413" s="211">
        <f t="shared" si="776"/>
        <v>-100</v>
      </c>
      <c r="S413" s="211">
        <f t="shared" si="777"/>
        <v>-160</v>
      </c>
      <c r="T413" s="211">
        <f t="shared" si="778"/>
        <v>-160</v>
      </c>
      <c r="U413" s="211">
        <f t="shared" si="779"/>
        <v>-260</v>
      </c>
      <c r="V413" s="211">
        <f t="shared" si="780"/>
        <v>-260</v>
      </c>
      <c r="W413" s="211">
        <f t="shared" si="781"/>
        <v>-420</v>
      </c>
      <c r="X413" s="211">
        <f t="shared" si="782"/>
        <v>-420</v>
      </c>
      <c r="Y413" s="211">
        <f t="shared" si="783"/>
        <v>-680</v>
      </c>
      <c r="Z413" s="211">
        <f t="shared" si="784"/>
        <v>-680</v>
      </c>
      <c r="AA413" s="211">
        <f t="shared" si="785"/>
        <v>-1100</v>
      </c>
      <c r="AB413" s="211">
        <f t="shared" si="786"/>
        <v>-1100</v>
      </c>
    </row>
    <row r="414" spans="1:28" s="323" customFormat="1" ht="16.5" hidden="1" customHeight="1" x14ac:dyDescent="0.2">
      <c r="A414" s="213" t="s">
        <v>943</v>
      </c>
      <c r="B414" s="206" t="s">
        <v>343</v>
      </c>
      <c r="C414" s="225" t="s">
        <v>312</v>
      </c>
      <c r="D414" s="206" t="s">
        <v>196</v>
      </c>
      <c r="E414" s="214" t="s">
        <v>460</v>
      </c>
      <c r="F414" s="225"/>
      <c r="G414" s="229"/>
      <c r="H414" s="229"/>
      <c r="I414" s="211">
        <f t="shared" ref="I414:AA415" si="787">I415</f>
        <v>-2293.8000000000002</v>
      </c>
      <c r="J414" s="211" t="e">
        <f t="shared" si="787"/>
        <v>#REF!</v>
      </c>
      <c r="K414" s="211">
        <f t="shared" si="787"/>
        <v>-2293.8000000000002</v>
      </c>
      <c r="L414" s="211" t="e">
        <f t="shared" si="787"/>
        <v>#REF!</v>
      </c>
      <c r="M414" s="211" t="e">
        <f t="shared" si="787"/>
        <v>#REF!</v>
      </c>
      <c r="N414" s="211" t="e">
        <f t="shared" si="787"/>
        <v>#REF!</v>
      </c>
      <c r="O414" s="211" t="e">
        <f t="shared" si="787"/>
        <v>#REF!</v>
      </c>
      <c r="P414" s="211" t="e">
        <f t="shared" si="787"/>
        <v>#REF!</v>
      </c>
      <c r="Q414" s="211" t="e">
        <f t="shared" si="787"/>
        <v>#REF!</v>
      </c>
      <c r="R414" s="211" t="e">
        <f t="shared" si="787"/>
        <v>#REF!</v>
      </c>
      <c r="S414" s="211" t="e">
        <f t="shared" si="787"/>
        <v>#REF!</v>
      </c>
      <c r="T414" s="211" t="e">
        <f t="shared" si="787"/>
        <v>#REF!</v>
      </c>
      <c r="U414" s="211" t="e">
        <f t="shared" si="787"/>
        <v>#REF!</v>
      </c>
      <c r="V414" s="211" t="e">
        <f t="shared" si="787"/>
        <v>#REF!</v>
      </c>
      <c r="W414" s="211" t="e">
        <f t="shared" si="787"/>
        <v>#REF!</v>
      </c>
      <c r="X414" s="211" t="e">
        <f t="shared" si="787"/>
        <v>#REF!</v>
      </c>
      <c r="Y414" s="211" t="e">
        <f t="shared" si="787"/>
        <v>#REF!</v>
      </c>
      <c r="Z414" s="211" t="e">
        <f t="shared" ref="Y414:AB415" si="788">Z415</f>
        <v>#REF!</v>
      </c>
      <c r="AA414" s="211" t="e">
        <f t="shared" si="787"/>
        <v>#REF!</v>
      </c>
      <c r="AB414" s="211" t="e">
        <f t="shared" si="788"/>
        <v>#REF!</v>
      </c>
    </row>
    <row r="415" spans="1:28" s="323" customFormat="1" ht="27" hidden="1" customHeight="1" x14ac:dyDescent="0.2">
      <c r="A415" s="213" t="s">
        <v>961</v>
      </c>
      <c r="B415" s="206" t="s">
        <v>343</v>
      </c>
      <c r="C415" s="225" t="s">
        <v>312</v>
      </c>
      <c r="D415" s="206" t="s">
        <v>196</v>
      </c>
      <c r="E415" s="214" t="s">
        <v>461</v>
      </c>
      <c r="F415" s="206"/>
      <c r="G415" s="229"/>
      <c r="H415" s="229"/>
      <c r="I415" s="211">
        <f t="shared" si="787"/>
        <v>-2293.8000000000002</v>
      </c>
      <c r="J415" s="211" t="e">
        <f t="shared" si="787"/>
        <v>#REF!</v>
      </c>
      <c r="K415" s="211">
        <f t="shared" si="787"/>
        <v>-2293.8000000000002</v>
      </c>
      <c r="L415" s="211" t="e">
        <f t="shared" si="787"/>
        <v>#REF!</v>
      </c>
      <c r="M415" s="211" t="e">
        <f t="shared" si="787"/>
        <v>#REF!</v>
      </c>
      <c r="N415" s="211" t="e">
        <f t="shared" si="787"/>
        <v>#REF!</v>
      </c>
      <c r="O415" s="211" t="e">
        <f t="shared" si="787"/>
        <v>#REF!</v>
      </c>
      <c r="P415" s="211" t="e">
        <f t="shared" si="787"/>
        <v>#REF!</v>
      </c>
      <c r="Q415" s="211" t="e">
        <f t="shared" si="787"/>
        <v>#REF!</v>
      </c>
      <c r="R415" s="211" t="e">
        <f t="shared" si="787"/>
        <v>#REF!</v>
      </c>
      <c r="S415" s="211" t="e">
        <f t="shared" si="787"/>
        <v>#REF!</v>
      </c>
      <c r="T415" s="211" t="e">
        <f t="shared" si="787"/>
        <v>#REF!</v>
      </c>
      <c r="U415" s="211" t="e">
        <f t="shared" si="787"/>
        <v>#REF!</v>
      </c>
      <c r="V415" s="211" t="e">
        <f t="shared" si="787"/>
        <v>#REF!</v>
      </c>
      <c r="W415" s="211" t="e">
        <f t="shared" si="787"/>
        <v>#REF!</v>
      </c>
      <c r="X415" s="211" t="e">
        <f t="shared" si="787"/>
        <v>#REF!</v>
      </c>
      <c r="Y415" s="211" t="e">
        <f t="shared" si="788"/>
        <v>#REF!</v>
      </c>
      <c r="Z415" s="211" t="e">
        <f t="shared" si="788"/>
        <v>#REF!</v>
      </c>
      <c r="AA415" s="211" t="e">
        <f t="shared" si="788"/>
        <v>#REF!</v>
      </c>
      <c r="AB415" s="211" t="e">
        <f t="shared" si="788"/>
        <v>#REF!</v>
      </c>
    </row>
    <row r="416" spans="1:28" s="323" customFormat="1" ht="27.75" hidden="1" customHeight="1" x14ac:dyDescent="0.2">
      <c r="A416" s="213" t="s">
        <v>962</v>
      </c>
      <c r="B416" s="206" t="s">
        <v>343</v>
      </c>
      <c r="C416" s="225" t="s">
        <v>312</v>
      </c>
      <c r="D416" s="206" t="s">
        <v>196</v>
      </c>
      <c r="E416" s="214" t="s">
        <v>482</v>
      </c>
      <c r="F416" s="206"/>
      <c r="G416" s="229"/>
      <c r="H416" s="229"/>
      <c r="I416" s="211">
        <f>I417+I418+I419+I420</f>
        <v>-2293.8000000000002</v>
      </c>
      <c r="J416" s="211" t="e">
        <f>J417+J418+J419+J420</f>
        <v>#REF!</v>
      </c>
      <c r="K416" s="211">
        <f>K417+K418+K419+K420</f>
        <v>-2293.8000000000002</v>
      </c>
      <c r="L416" s="211" t="e">
        <f>L417+L418+L419+L420</f>
        <v>#REF!</v>
      </c>
      <c r="M416" s="211" t="e">
        <f>M417+M418+M419+M420</f>
        <v>#REF!</v>
      </c>
      <c r="N416" s="211" t="e">
        <f t="shared" ref="N416:R416" si="789">N417+N418+N419+N420</f>
        <v>#REF!</v>
      </c>
      <c r="O416" s="211" t="e">
        <f t="shared" si="789"/>
        <v>#REF!</v>
      </c>
      <c r="P416" s="211" t="e">
        <f t="shared" si="789"/>
        <v>#REF!</v>
      </c>
      <c r="Q416" s="211" t="e">
        <f t="shared" si="789"/>
        <v>#REF!</v>
      </c>
      <c r="R416" s="211" t="e">
        <f t="shared" si="789"/>
        <v>#REF!</v>
      </c>
      <c r="S416" s="211" t="e">
        <f t="shared" ref="S416:T416" si="790">S417+S418+S419+S420</f>
        <v>#REF!</v>
      </c>
      <c r="T416" s="211" t="e">
        <f t="shared" si="790"/>
        <v>#REF!</v>
      </c>
      <c r="U416" s="211" t="e">
        <f t="shared" ref="U416:V416" si="791">U417+U418+U419+U420</f>
        <v>#REF!</v>
      </c>
      <c r="V416" s="211" t="e">
        <f t="shared" si="791"/>
        <v>#REF!</v>
      </c>
      <c r="W416" s="211" t="e">
        <f t="shared" ref="W416:X416" si="792">W417+W418+W419+W420</f>
        <v>#REF!</v>
      </c>
      <c r="X416" s="211" t="e">
        <f t="shared" si="792"/>
        <v>#REF!</v>
      </c>
      <c r="Y416" s="211" t="e">
        <f t="shared" ref="Y416:Z416" si="793">Y417+Y418+Y419+Y420</f>
        <v>#REF!</v>
      </c>
      <c r="Z416" s="211" t="e">
        <f t="shared" si="793"/>
        <v>#REF!</v>
      </c>
      <c r="AA416" s="211" t="e">
        <f t="shared" ref="AA416:AB416" si="794">AA417+AA418+AA419+AA420</f>
        <v>#REF!</v>
      </c>
      <c r="AB416" s="211" t="e">
        <f t="shared" si="794"/>
        <v>#REF!</v>
      </c>
    </row>
    <row r="417" spans="1:28" s="323" customFormat="1" ht="17.25" hidden="1" customHeight="1" x14ac:dyDescent="0.2">
      <c r="A417" s="213" t="s">
        <v>886</v>
      </c>
      <c r="B417" s="206" t="s">
        <v>343</v>
      </c>
      <c r="C417" s="225" t="s">
        <v>312</v>
      </c>
      <c r="D417" s="206" t="s">
        <v>196</v>
      </c>
      <c r="E417" s="214" t="s">
        <v>482</v>
      </c>
      <c r="F417" s="206" t="s">
        <v>96</v>
      </c>
      <c r="G417" s="229"/>
      <c r="H417" s="229"/>
      <c r="I417" s="211">
        <v>-1977.8</v>
      </c>
      <c r="J417" s="211" t="e">
        <f>#REF!+I417</f>
        <v>#REF!</v>
      </c>
      <c r="K417" s="211">
        <v>-1977.8</v>
      </c>
      <c r="L417" s="211" t="e">
        <f>#REF!+J417</f>
        <v>#REF!</v>
      </c>
      <c r="M417" s="211" t="e">
        <f>#REF!+K417</f>
        <v>#REF!</v>
      </c>
      <c r="N417" s="211" t="e">
        <f>#REF!+L417</f>
        <v>#REF!</v>
      </c>
      <c r="O417" s="211" t="e">
        <f>#REF!+M417</f>
        <v>#REF!</v>
      </c>
      <c r="P417" s="211" t="e">
        <f>#REF!+N417</f>
        <v>#REF!</v>
      </c>
      <c r="Q417" s="211" t="e">
        <f>#REF!+O417</f>
        <v>#REF!</v>
      </c>
      <c r="R417" s="211" t="e">
        <f>#REF!+P417</f>
        <v>#REF!</v>
      </c>
      <c r="S417" s="211" t="e">
        <f>#REF!+Q417</f>
        <v>#REF!</v>
      </c>
      <c r="T417" s="211" t="e">
        <f>#REF!+R417</f>
        <v>#REF!</v>
      </c>
      <c r="U417" s="211" t="e">
        <f>#REF!+S417</f>
        <v>#REF!</v>
      </c>
      <c r="V417" s="211" t="e">
        <f>#REF!+T417</f>
        <v>#REF!</v>
      </c>
      <c r="W417" s="211" t="e">
        <f>#REF!+U417</f>
        <v>#REF!</v>
      </c>
      <c r="X417" s="211" t="e">
        <f>#REF!+V417</f>
        <v>#REF!</v>
      </c>
      <c r="Y417" s="211" t="e">
        <f>#REF!+W417</f>
        <v>#REF!</v>
      </c>
      <c r="Z417" s="211" t="e">
        <f>#REF!+X417</f>
        <v>#REF!</v>
      </c>
      <c r="AA417" s="211" t="e">
        <f>#REF!+Y417</f>
        <v>#REF!</v>
      </c>
      <c r="AB417" s="211" t="e">
        <f>#REF!+Z417</f>
        <v>#REF!</v>
      </c>
    </row>
    <row r="418" spans="1:28" s="323" customFormat="1" ht="18.75" hidden="1" customHeight="1" x14ac:dyDescent="0.2">
      <c r="A418" s="213" t="s">
        <v>97</v>
      </c>
      <c r="B418" s="206" t="s">
        <v>343</v>
      </c>
      <c r="C418" s="225" t="s">
        <v>312</v>
      </c>
      <c r="D418" s="206" t="s">
        <v>196</v>
      </c>
      <c r="E418" s="214" t="s">
        <v>482</v>
      </c>
      <c r="F418" s="206" t="s">
        <v>98</v>
      </c>
      <c r="G418" s="229"/>
      <c r="H418" s="229"/>
      <c r="I418" s="211">
        <v>-101</v>
      </c>
      <c r="J418" s="211" t="e">
        <f>#REF!+I418</f>
        <v>#REF!</v>
      </c>
      <c r="K418" s="211">
        <v>-101</v>
      </c>
      <c r="L418" s="211" t="e">
        <f>#REF!+J418</f>
        <v>#REF!</v>
      </c>
      <c r="M418" s="211" t="e">
        <f>#REF!+K418</f>
        <v>#REF!</v>
      </c>
      <c r="N418" s="211" t="e">
        <f>#REF!+L418</f>
        <v>#REF!</v>
      </c>
      <c r="O418" s="211" t="e">
        <f>#REF!+M418</f>
        <v>#REF!</v>
      </c>
      <c r="P418" s="211" t="e">
        <f>#REF!+N418</f>
        <v>#REF!</v>
      </c>
      <c r="Q418" s="211" t="e">
        <f>#REF!+O418</f>
        <v>#REF!</v>
      </c>
      <c r="R418" s="211" t="e">
        <f>#REF!+P418</f>
        <v>#REF!</v>
      </c>
      <c r="S418" s="211" t="e">
        <f>#REF!+Q418</f>
        <v>#REF!</v>
      </c>
      <c r="T418" s="211" t="e">
        <f>#REF!+R418</f>
        <v>#REF!</v>
      </c>
      <c r="U418" s="211" t="e">
        <f>#REF!+S418</f>
        <v>#REF!</v>
      </c>
      <c r="V418" s="211" t="e">
        <f>#REF!+T418</f>
        <v>#REF!</v>
      </c>
      <c r="W418" s="211" t="e">
        <f>#REF!+U418</f>
        <v>#REF!</v>
      </c>
      <c r="X418" s="211" t="e">
        <f>#REF!+V418</f>
        <v>#REF!</v>
      </c>
      <c r="Y418" s="211" t="e">
        <f>#REF!+W418</f>
        <v>#REF!</v>
      </c>
      <c r="Z418" s="211" t="e">
        <f>#REF!+X418</f>
        <v>#REF!</v>
      </c>
      <c r="AA418" s="211" t="e">
        <f>#REF!+Y418</f>
        <v>#REF!</v>
      </c>
      <c r="AB418" s="211" t="e">
        <f>#REF!+Z418</f>
        <v>#REF!</v>
      </c>
    </row>
    <row r="419" spans="1:28" s="323" customFormat="1" ht="16.5" hidden="1" customHeight="1" x14ac:dyDescent="0.2">
      <c r="A419" s="213" t="s">
        <v>99</v>
      </c>
      <c r="B419" s="206" t="s">
        <v>343</v>
      </c>
      <c r="C419" s="225" t="s">
        <v>312</v>
      </c>
      <c r="D419" s="206" t="s">
        <v>196</v>
      </c>
      <c r="E419" s="214" t="s">
        <v>482</v>
      </c>
      <c r="F419" s="206" t="s">
        <v>100</v>
      </c>
      <c r="G419" s="229"/>
      <c r="H419" s="229"/>
      <c r="I419" s="211">
        <v>-95</v>
      </c>
      <c r="J419" s="211" t="e">
        <f>#REF!+I419</f>
        <v>#REF!</v>
      </c>
      <c r="K419" s="211">
        <v>-95</v>
      </c>
      <c r="L419" s="211" t="e">
        <f>#REF!+J419</f>
        <v>#REF!</v>
      </c>
      <c r="M419" s="211" t="e">
        <f>#REF!+K419</f>
        <v>#REF!</v>
      </c>
      <c r="N419" s="211" t="e">
        <f>#REF!+L419</f>
        <v>#REF!</v>
      </c>
      <c r="O419" s="211" t="e">
        <f>#REF!+M419</f>
        <v>#REF!</v>
      </c>
      <c r="P419" s="211" t="e">
        <f>#REF!+N419</f>
        <v>#REF!</v>
      </c>
      <c r="Q419" s="211" t="e">
        <f>#REF!+O419</f>
        <v>#REF!</v>
      </c>
      <c r="R419" s="211" t="e">
        <f>#REF!+P419</f>
        <v>#REF!</v>
      </c>
      <c r="S419" s="211" t="e">
        <f>#REF!+Q419</f>
        <v>#REF!</v>
      </c>
      <c r="T419" s="211" t="e">
        <f>#REF!+R419</f>
        <v>#REF!</v>
      </c>
      <c r="U419" s="211" t="e">
        <f>#REF!+S419</f>
        <v>#REF!</v>
      </c>
      <c r="V419" s="211" t="e">
        <f>#REF!+T419</f>
        <v>#REF!</v>
      </c>
      <c r="W419" s="211" t="e">
        <f>#REF!+U419</f>
        <v>#REF!</v>
      </c>
      <c r="X419" s="211" t="e">
        <f>#REF!+V419</f>
        <v>#REF!</v>
      </c>
      <c r="Y419" s="211" t="e">
        <f>#REF!+W419</f>
        <v>#REF!</v>
      </c>
      <c r="Z419" s="211" t="e">
        <f>#REF!+X419</f>
        <v>#REF!</v>
      </c>
      <c r="AA419" s="211" t="e">
        <f>#REF!+Y419</f>
        <v>#REF!</v>
      </c>
      <c r="AB419" s="211" t="e">
        <f>#REF!+Z419</f>
        <v>#REF!</v>
      </c>
    </row>
    <row r="420" spans="1:28" s="323" customFormat="1" ht="15" hidden="1" customHeight="1" x14ac:dyDescent="0.2">
      <c r="A420" s="213" t="s">
        <v>1222</v>
      </c>
      <c r="B420" s="206" t="s">
        <v>343</v>
      </c>
      <c r="C420" s="225" t="s">
        <v>312</v>
      </c>
      <c r="D420" s="206" t="s">
        <v>196</v>
      </c>
      <c r="E420" s="214" t="s">
        <v>482</v>
      </c>
      <c r="F420" s="206" t="s">
        <v>94</v>
      </c>
      <c r="G420" s="229"/>
      <c r="H420" s="229"/>
      <c r="I420" s="211">
        <v>-120</v>
      </c>
      <c r="J420" s="211" t="e">
        <f>#REF!+I420</f>
        <v>#REF!</v>
      </c>
      <c r="K420" s="211">
        <v>-120</v>
      </c>
      <c r="L420" s="211" t="e">
        <f>#REF!+J420</f>
        <v>#REF!</v>
      </c>
      <c r="M420" s="211" t="e">
        <f>#REF!+K420</f>
        <v>#REF!</v>
      </c>
      <c r="N420" s="211" t="e">
        <f>#REF!+L420</f>
        <v>#REF!</v>
      </c>
      <c r="O420" s="211" t="e">
        <f>#REF!+M420</f>
        <v>#REF!</v>
      </c>
      <c r="P420" s="211" t="e">
        <f>#REF!+N420</f>
        <v>#REF!</v>
      </c>
      <c r="Q420" s="211" t="e">
        <f>#REF!+O420</f>
        <v>#REF!</v>
      </c>
      <c r="R420" s="211" t="e">
        <f>#REF!+P420</f>
        <v>#REF!</v>
      </c>
      <c r="S420" s="211" t="e">
        <f>#REF!+Q420</f>
        <v>#REF!</v>
      </c>
      <c r="T420" s="211" t="e">
        <f>#REF!+R420</f>
        <v>#REF!</v>
      </c>
      <c r="U420" s="211" t="e">
        <f>#REF!+S420</f>
        <v>#REF!</v>
      </c>
      <c r="V420" s="211" t="e">
        <f>#REF!+T420</f>
        <v>#REF!</v>
      </c>
      <c r="W420" s="211" t="e">
        <f>#REF!+U420</f>
        <v>#REF!</v>
      </c>
      <c r="X420" s="211" t="e">
        <f>#REF!+V420</f>
        <v>#REF!</v>
      </c>
      <c r="Y420" s="211" t="e">
        <f>#REF!+W420</f>
        <v>#REF!</v>
      </c>
      <c r="Z420" s="211" t="e">
        <f>#REF!+X420</f>
        <v>#REF!</v>
      </c>
      <c r="AA420" s="211" t="e">
        <f>#REF!+Y420</f>
        <v>#REF!</v>
      </c>
      <c r="AB420" s="211" t="e">
        <f>#REF!+Z420</f>
        <v>#REF!</v>
      </c>
    </row>
    <row r="421" spans="1:28" s="323" customFormat="1" ht="27.75" customHeight="1" x14ac:dyDescent="0.2">
      <c r="A421" s="213" t="s">
        <v>962</v>
      </c>
      <c r="B421" s="206" t="s">
        <v>343</v>
      </c>
      <c r="C421" s="225" t="s">
        <v>312</v>
      </c>
      <c r="D421" s="206" t="s">
        <v>196</v>
      </c>
      <c r="E421" s="214" t="s">
        <v>990</v>
      </c>
      <c r="F421" s="206"/>
      <c r="G421" s="216">
        <f>G422+G426+G427+G428</f>
        <v>0</v>
      </c>
      <c r="H421" s="216">
        <f>H422+H426+H427+H428+H423</f>
        <v>2646</v>
      </c>
      <c r="I421" s="216">
        <f>I422+I426+I427+I428+I423</f>
        <v>0</v>
      </c>
      <c r="J421" s="216">
        <f>J422+J426+J427+J428+J423</f>
        <v>2646</v>
      </c>
      <c r="K421" s="216">
        <f>K422+K426+K427+K428+K423</f>
        <v>0</v>
      </c>
      <c r="L421" s="216">
        <f t="shared" ref="L421:Q421" si="795">L422+L423+L426+L427+L428</f>
        <v>2804</v>
      </c>
      <c r="M421" s="216">
        <f t="shared" si="795"/>
        <v>2804</v>
      </c>
      <c r="N421" s="216">
        <f t="shared" si="795"/>
        <v>-182</v>
      </c>
      <c r="O421" s="216">
        <f t="shared" si="795"/>
        <v>2622</v>
      </c>
      <c r="P421" s="216">
        <f t="shared" si="795"/>
        <v>2804</v>
      </c>
      <c r="Q421" s="216">
        <f t="shared" si="795"/>
        <v>0</v>
      </c>
      <c r="R421" s="216">
        <f t="shared" ref="R421:Z421" si="796">R422+R423+R426+R427+R428+R424+R425</f>
        <v>2804</v>
      </c>
      <c r="S421" s="216">
        <f t="shared" si="796"/>
        <v>4</v>
      </c>
      <c r="T421" s="216">
        <f t="shared" si="796"/>
        <v>2733.6</v>
      </c>
      <c r="U421" s="216">
        <f t="shared" si="796"/>
        <v>234.4</v>
      </c>
      <c r="V421" s="216">
        <f t="shared" si="796"/>
        <v>2213.6</v>
      </c>
      <c r="W421" s="216">
        <f t="shared" si="796"/>
        <v>103.39999999999998</v>
      </c>
      <c r="X421" s="216">
        <f t="shared" si="796"/>
        <v>2349</v>
      </c>
      <c r="Y421" s="216">
        <f t="shared" si="796"/>
        <v>403</v>
      </c>
      <c r="Z421" s="216">
        <f t="shared" si="796"/>
        <v>2752</v>
      </c>
      <c r="AA421" s="216">
        <f t="shared" ref="AA421" si="797">AA422+AA423+AA426+AA427+AA428+AA424+AA425</f>
        <v>8.0000000000000002E-3</v>
      </c>
      <c r="AB421" s="216">
        <f>AB422+AB423+AB426+AB427+AB428+AB424+AB425</f>
        <v>2752.0079999999998</v>
      </c>
    </row>
    <row r="422" spans="1:28" s="323" customFormat="1" ht="15" customHeight="1" x14ac:dyDescent="0.2">
      <c r="A422" s="213" t="s">
        <v>886</v>
      </c>
      <c r="B422" s="206" t="s">
        <v>343</v>
      </c>
      <c r="C422" s="225" t="s">
        <v>312</v>
      </c>
      <c r="D422" s="206" t="s">
        <v>196</v>
      </c>
      <c r="E422" s="214" t="s">
        <v>990</v>
      </c>
      <c r="F422" s="206" t="s">
        <v>96</v>
      </c>
      <c r="G422" s="229"/>
      <c r="H422" s="211">
        <v>2300</v>
      </c>
      <c r="I422" s="211">
        <v>-550</v>
      </c>
      <c r="J422" s="211">
        <f>H422+I422</f>
        <v>1750</v>
      </c>
      <c r="K422" s="211">
        <v>0</v>
      </c>
      <c r="L422" s="211">
        <v>1900</v>
      </c>
      <c r="M422" s="211">
        <v>1900</v>
      </c>
      <c r="N422" s="211">
        <v>-140</v>
      </c>
      <c r="O422" s="211">
        <f>M422+N422</f>
        <v>1760</v>
      </c>
      <c r="P422" s="211">
        <v>1900</v>
      </c>
      <c r="Q422" s="211">
        <v>0</v>
      </c>
      <c r="R422" s="211">
        <f>P422+Q422</f>
        <v>1900</v>
      </c>
      <c r="S422" s="211">
        <f>-400+57</f>
        <v>-343</v>
      </c>
      <c r="T422" s="211">
        <v>1500</v>
      </c>
      <c r="U422" s="211">
        <f>-120+300</f>
        <v>180</v>
      </c>
      <c r="V422" s="211">
        <v>1500</v>
      </c>
      <c r="W422" s="211">
        <f>-546+226</f>
        <v>-320</v>
      </c>
      <c r="X422" s="211">
        <v>1605</v>
      </c>
      <c r="Y422" s="211">
        <v>-591</v>
      </c>
      <c r="Z422" s="211">
        <f t="shared" ref="Z422:Z428" si="798">X422+Y422</f>
        <v>1014</v>
      </c>
      <c r="AA422" s="211">
        <v>0</v>
      </c>
      <c r="AB422" s="211">
        <f t="shared" ref="AB422:AB428" si="799">Z422+AA422</f>
        <v>1014</v>
      </c>
    </row>
    <row r="423" spans="1:28" s="323" customFormat="1" ht="35.25" customHeight="1" x14ac:dyDescent="0.2">
      <c r="A423" s="281" t="s">
        <v>877</v>
      </c>
      <c r="B423" s="288" t="s">
        <v>343</v>
      </c>
      <c r="C423" s="288" t="s">
        <v>190</v>
      </c>
      <c r="D423" s="288" t="s">
        <v>196</v>
      </c>
      <c r="E423" s="214" t="s">
        <v>990</v>
      </c>
      <c r="F423" s="288" t="s">
        <v>875</v>
      </c>
      <c r="G423" s="229"/>
      <c r="H423" s="211"/>
      <c r="I423" s="211">
        <v>550</v>
      </c>
      <c r="J423" s="211">
        <f>H423+I423</f>
        <v>550</v>
      </c>
      <c r="K423" s="211">
        <v>0</v>
      </c>
      <c r="L423" s="211">
        <v>574</v>
      </c>
      <c r="M423" s="211">
        <v>574</v>
      </c>
      <c r="N423" s="211">
        <v>-42</v>
      </c>
      <c r="O423" s="211">
        <f t="shared" ref="O423:O428" si="800">M423+N423</f>
        <v>532</v>
      </c>
      <c r="P423" s="211">
        <v>574</v>
      </c>
      <c r="Q423" s="211">
        <v>0</v>
      </c>
      <c r="R423" s="211">
        <f t="shared" ref="R423:R507" si="801">P423+Q423</f>
        <v>574</v>
      </c>
      <c r="S423" s="211">
        <f>-120.4+17.4</f>
        <v>-103</v>
      </c>
      <c r="T423" s="211">
        <v>453.6</v>
      </c>
      <c r="U423" s="211">
        <f>-35.6+90</f>
        <v>54.4</v>
      </c>
      <c r="V423" s="211">
        <v>453.6</v>
      </c>
      <c r="W423" s="211">
        <f>-164.6+68</f>
        <v>-96.6</v>
      </c>
      <c r="X423" s="211">
        <v>484</v>
      </c>
      <c r="Y423" s="211">
        <v>-166</v>
      </c>
      <c r="Z423" s="211">
        <f t="shared" si="798"/>
        <v>318</v>
      </c>
      <c r="AA423" s="211">
        <v>0</v>
      </c>
      <c r="AB423" s="211">
        <f t="shared" si="799"/>
        <v>318</v>
      </c>
    </row>
    <row r="424" spans="1:28" s="323" customFormat="1" ht="16.5" customHeight="1" x14ac:dyDescent="0.2">
      <c r="A424" s="213" t="s">
        <v>886</v>
      </c>
      <c r="B424" s="206" t="s">
        <v>343</v>
      </c>
      <c r="C424" s="225" t="s">
        <v>312</v>
      </c>
      <c r="D424" s="206" t="s">
        <v>196</v>
      </c>
      <c r="E424" s="214" t="s">
        <v>1190</v>
      </c>
      <c r="F424" s="206" t="s">
        <v>96</v>
      </c>
      <c r="G424" s="229"/>
      <c r="H424" s="211"/>
      <c r="I424" s="211"/>
      <c r="J424" s="211"/>
      <c r="K424" s="211"/>
      <c r="L424" s="211"/>
      <c r="M424" s="211"/>
      <c r="N424" s="211"/>
      <c r="O424" s="211"/>
      <c r="P424" s="211"/>
      <c r="Q424" s="211"/>
      <c r="R424" s="211">
        <v>0</v>
      </c>
      <c r="S424" s="211">
        <f>400</f>
        <v>400</v>
      </c>
      <c r="T424" s="211">
        <f t="shared" ref="T424:T428" si="802">R424+S424</f>
        <v>400</v>
      </c>
      <c r="U424" s="211">
        <v>0</v>
      </c>
      <c r="V424" s="211">
        <v>0</v>
      </c>
      <c r="W424" s="211">
        <v>400</v>
      </c>
      <c r="X424" s="211">
        <v>0</v>
      </c>
      <c r="Y424" s="211">
        <v>700</v>
      </c>
      <c r="Z424" s="211">
        <f t="shared" si="798"/>
        <v>700</v>
      </c>
      <c r="AA424" s="211">
        <v>0</v>
      </c>
      <c r="AB424" s="211">
        <f t="shared" si="799"/>
        <v>700</v>
      </c>
    </row>
    <row r="425" spans="1:28" s="323" customFormat="1" ht="35.25" customHeight="1" x14ac:dyDescent="0.2">
      <c r="A425" s="281" t="s">
        <v>877</v>
      </c>
      <c r="B425" s="288" t="s">
        <v>343</v>
      </c>
      <c r="C425" s="288" t="s">
        <v>190</v>
      </c>
      <c r="D425" s="288" t="s">
        <v>196</v>
      </c>
      <c r="E425" s="214" t="s">
        <v>1190</v>
      </c>
      <c r="F425" s="288" t="s">
        <v>875</v>
      </c>
      <c r="G425" s="229"/>
      <c r="H425" s="211"/>
      <c r="I425" s="211"/>
      <c r="J425" s="211"/>
      <c r="K425" s="211"/>
      <c r="L425" s="211"/>
      <c r="M425" s="211"/>
      <c r="N425" s="211"/>
      <c r="O425" s="211"/>
      <c r="P425" s="211"/>
      <c r="Q425" s="211"/>
      <c r="R425" s="211">
        <v>0</v>
      </c>
      <c r="S425" s="211">
        <f>120</f>
        <v>120</v>
      </c>
      <c r="T425" s="211">
        <f t="shared" si="802"/>
        <v>120</v>
      </c>
      <c r="U425" s="211">
        <v>0</v>
      </c>
      <c r="V425" s="211">
        <v>0</v>
      </c>
      <c r="W425" s="211">
        <v>120</v>
      </c>
      <c r="X425" s="211">
        <v>0</v>
      </c>
      <c r="Y425" s="211">
        <v>200</v>
      </c>
      <c r="Z425" s="211">
        <f t="shared" si="798"/>
        <v>200</v>
      </c>
      <c r="AA425" s="211">
        <v>0</v>
      </c>
      <c r="AB425" s="211">
        <f t="shared" si="799"/>
        <v>200</v>
      </c>
    </row>
    <row r="426" spans="1:28" s="323" customFormat="1" ht="15" customHeight="1" x14ac:dyDescent="0.2">
      <c r="A426" s="213" t="s">
        <v>97</v>
      </c>
      <c r="B426" s="206" t="s">
        <v>343</v>
      </c>
      <c r="C426" s="225" t="s">
        <v>312</v>
      </c>
      <c r="D426" s="206" t="s">
        <v>196</v>
      </c>
      <c r="E426" s="214" t="s">
        <v>990</v>
      </c>
      <c r="F426" s="206" t="s">
        <v>98</v>
      </c>
      <c r="G426" s="229"/>
      <c r="H426" s="211">
        <v>101</v>
      </c>
      <c r="I426" s="211">
        <v>0</v>
      </c>
      <c r="J426" s="211">
        <f>H426+I426</f>
        <v>101</v>
      </c>
      <c r="K426" s="211">
        <v>0</v>
      </c>
      <c r="L426" s="211">
        <v>80</v>
      </c>
      <c r="M426" s="211">
        <v>80</v>
      </c>
      <c r="N426" s="211">
        <v>0</v>
      </c>
      <c r="O426" s="211">
        <f t="shared" si="800"/>
        <v>80</v>
      </c>
      <c r="P426" s="211">
        <v>80</v>
      </c>
      <c r="Q426" s="211">
        <v>0</v>
      </c>
      <c r="R426" s="211">
        <f t="shared" si="801"/>
        <v>80</v>
      </c>
      <c r="S426" s="211">
        <v>-20</v>
      </c>
      <c r="T426" s="211">
        <f t="shared" si="802"/>
        <v>60</v>
      </c>
      <c r="U426" s="211">
        <v>0</v>
      </c>
      <c r="V426" s="211">
        <v>60</v>
      </c>
      <c r="W426" s="211">
        <v>0</v>
      </c>
      <c r="X426" s="211">
        <v>60</v>
      </c>
      <c r="Y426" s="211">
        <v>0</v>
      </c>
      <c r="Z426" s="211">
        <f t="shared" si="798"/>
        <v>60</v>
      </c>
      <c r="AA426" s="211">
        <v>0</v>
      </c>
      <c r="AB426" s="211">
        <f t="shared" si="799"/>
        <v>60</v>
      </c>
    </row>
    <row r="427" spans="1:28" s="323" customFormat="1" ht="19.5" hidden="1" customHeight="1" x14ac:dyDescent="0.2">
      <c r="A427" s="213" t="s">
        <v>99</v>
      </c>
      <c r="B427" s="206" t="s">
        <v>343</v>
      </c>
      <c r="C427" s="225" t="s">
        <v>312</v>
      </c>
      <c r="D427" s="206" t="s">
        <v>196</v>
      </c>
      <c r="E427" s="214" t="s">
        <v>990</v>
      </c>
      <c r="F427" s="206" t="s">
        <v>100</v>
      </c>
      <c r="G427" s="229"/>
      <c r="H427" s="211">
        <v>95</v>
      </c>
      <c r="I427" s="211">
        <v>0</v>
      </c>
      <c r="J427" s="211">
        <f>H427+I427</f>
        <v>95</v>
      </c>
      <c r="K427" s="211">
        <v>0</v>
      </c>
      <c r="L427" s="211">
        <v>100</v>
      </c>
      <c r="M427" s="211">
        <v>100</v>
      </c>
      <c r="N427" s="211">
        <v>0</v>
      </c>
      <c r="O427" s="211">
        <f t="shared" si="800"/>
        <v>100</v>
      </c>
      <c r="P427" s="211">
        <v>100</v>
      </c>
      <c r="Q427" s="211">
        <v>0</v>
      </c>
      <c r="R427" s="211">
        <f t="shared" si="801"/>
        <v>100</v>
      </c>
      <c r="S427" s="211">
        <v>0</v>
      </c>
      <c r="T427" s="211">
        <f t="shared" si="802"/>
        <v>100</v>
      </c>
      <c r="U427" s="211">
        <v>0</v>
      </c>
      <c r="V427" s="211">
        <v>100</v>
      </c>
      <c r="W427" s="211">
        <v>-100</v>
      </c>
      <c r="X427" s="211">
        <v>0</v>
      </c>
      <c r="Y427" s="211">
        <v>0</v>
      </c>
      <c r="Z427" s="211">
        <f t="shared" si="798"/>
        <v>0</v>
      </c>
      <c r="AA427" s="211">
        <v>0</v>
      </c>
      <c r="AB427" s="211">
        <f t="shared" si="799"/>
        <v>0</v>
      </c>
    </row>
    <row r="428" spans="1:28" s="323" customFormat="1" ht="20.25" customHeight="1" x14ac:dyDescent="0.2">
      <c r="A428" s="213" t="s">
        <v>1222</v>
      </c>
      <c r="B428" s="206" t="s">
        <v>343</v>
      </c>
      <c r="C428" s="225" t="s">
        <v>312</v>
      </c>
      <c r="D428" s="206" t="s">
        <v>196</v>
      </c>
      <c r="E428" s="214" t="s">
        <v>990</v>
      </c>
      <c r="F428" s="206" t="s">
        <v>94</v>
      </c>
      <c r="G428" s="229"/>
      <c r="H428" s="211">
        <v>150</v>
      </c>
      <c r="I428" s="211">
        <v>0</v>
      </c>
      <c r="J428" s="211">
        <f>H428+I428</f>
        <v>150</v>
      </c>
      <c r="K428" s="211">
        <v>0</v>
      </c>
      <c r="L428" s="211">
        <v>150</v>
      </c>
      <c r="M428" s="211">
        <v>150</v>
      </c>
      <c r="N428" s="211">
        <v>0</v>
      </c>
      <c r="O428" s="211">
        <f t="shared" si="800"/>
        <v>150</v>
      </c>
      <c r="P428" s="211">
        <v>150</v>
      </c>
      <c r="Q428" s="211">
        <v>0</v>
      </c>
      <c r="R428" s="211">
        <f t="shared" si="801"/>
        <v>150</v>
      </c>
      <c r="S428" s="211">
        <v>-50</v>
      </c>
      <c r="T428" s="211">
        <f t="shared" si="802"/>
        <v>100</v>
      </c>
      <c r="U428" s="211">
        <v>0</v>
      </c>
      <c r="V428" s="211">
        <v>100</v>
      </c>
      <c r="W428" s="211">
        <v>100</v>
      </c>
      <c r="X428" s="211">
        <v>200</v>
      </c>
      <c r="Y428" s="211">
        <v>260</v>
      </c>
      <c r="Z428" s="211">
        <f t="shared" si="798"/>
        <v>460</v>
      </c>
      <c r="AA428" s="211">
        <v>8.0000000000000002E-3</v>
      </c>
      <c r="AB428" s="211">
        <f t="shared" si="799"/>
        <v>460.00799999999998</v>
      </c>
    </row>
    <row r="429" spans="1:28" s="323" customFormat="1" ht="49.5" customHeight="1" x14ac:dyDescent="0.2">
      <c r="A429" s="213" t="s">
        <v>1243</v>
      </c>
      <c r="B429" s="206" t="s">
        <v>343</v>
      </c>
      <c r="C429" s="203" t="s">
        <v>312</v>
      </c>
      <c r="D429" s="204" t="s">
        <v>196</v>
      </c>
      <c r="E429" s="271" t="s">
        <v>1170</v>
      </c>
      <c r="F429" s="204"/>
      <c r="G429" s="229"/>
      <c r="H429" s="229">
        <f t="shared" ref="H429:N429" si="803">H430+H431</f>
        <v>0</v>
      </c>
      <c r="I429" s="229">
        <f t="shared" si="803"/>
        <v>80.099999999999994</v>
      </c>
      <c r="J429" s="229">
        <f t="shared" si="803"/>
        <v>80.099999999999994</v>
      </c>
      <c r="K429" s="229">
        <f t="shared" si="803"/>
        <v>0</v>
      </c>
      <c r="L429" s="229">
        <f t="shared" si="803"/>
        <v>76.400000000000006</v>
      </c>
      <c r="M429" s="229">
        <f t="shared" si="803"/>
        <v>76.400000000000006</v>
      </c>
      <c r="N429" s="229">
        <f t="shared" si="803"/>
        <v>0</v>
      </c>
      <c r="O429" s="229">
        <f>O430+O431</f>
        <v>76.400000000000006</v>
      </c>
      <c r="P429" s="229">
        <f t="shared" ref="P429:R429" si="804">P430+P431</f>
        <v>0</v>
      </c>
      <c r="Q429" s="229">
        <f t="shared" si="804"/>
        <v>116.6</v>
      </c>
      <c r="R429" s="229">
        <f t="shared" si="804"/>
        <v>116.6</v>
      </c>
      <c r="S429" s="229">
        <f t="shared" ref="S429:T429" si="805">S430+S431</f>
        <v>-2.8</v>
      </c>
      <c r="T429" s="229">
        <f t="shared" si="805"/>
        <v>113.8</v>
      </c>
      <c r="U429" s="229">
        <f t="shared" ref="U429" si="806">U430+U431</f>
        <v>-4.2</v>
      </c>
      <c r="V429" s="229">
        <f>V430+V431+V432+V433</f>
        <v>109.6</v>
      </c>
      <c r="W429" s="229">
        <f t="shared" ref="W429" si="807">W430+W431+W432+W433</f>
        <v>7.1000000000000014</v>
      </c>
      <c r="X429" s="229">
        <f>X432+X433+X434+X435</f>
        <v>138.89999999999998</v>
      </c>
      <c r="Y429" s="229">
        <f t="shared" ref="Y429:Z429" si="808">Y432+Y433+Y434+Y435</f>
        <v>-31.700000000000003</v>
      </c>
      <c r="Z429" s="229">
        <f t="shared" si="808"/>
        <v>107.2</v>
      </c>
      <c r="AA429" s="229">
        <f t="shared" ref="AA429:AB429" si="809">AA432+AA433+AA434+AA435</f>
        <v>0</v>
      </c>
      <c r="AB429" s="229">
        <f t="shared" si="809"/>
        <v>107.2</v>
      </c>
    </row>
    <row r="430" spans="1:28" s="323" customFormat="1" ht="20.25" hidden="1" customHeight="1" x14ac:dyDescent="0.2">
      <c r="A430" s="281" t="s">
        <v>886</v>
      </c>
      <c r="B430" s="206" t="s">
        <v>343</v>
      </c>
      <c r="C430" s="225" t="s">
        <v>312</v>
      </c>
      <c r="D430" s="206" t="s">
        <v>196</v>
      </c>
      <c r="E430" s="214" t="s">
        <v>768</v>
      </c>
      <c r="F430" s="206" t="s">
        <v>96</v>
      </c>
      <c r="G430" s="211"/>
      <c r="H430" s="211">
        <v>0</v>
      </c>
      <c r="I430" s="211">
        <v>61.4</v>
      </c>
      <c r="J430" s="211">
        <f>H430+I430</f>
        <v>61.4</v>
      </c>
      <c r="K430" s="211">
        <v>0.04</v>
      </c>
      <c r="L430" s="211">
        <v>58.7</v>
      </c>
      <c r="M430" s="211">
        <v>58.7</v>
      </c>
      <c r="N430" s="211">
        <v>0</v>
      </c>
      <c r="O430" s="211">
        <f>M430+N430</f>
        <v>58.7</v>
      </c>
      <c r="P430" s="211">
        <v>0</v>
      </c>
      <c r="Q430" s="211">
        <v>89.55</v>
      </c>
      <c r="R430" s="211">
        <f t="shared" ref="R430:R431" si="810">P430+Q430</f>
        <v>89.55</v>
      </c>
      <c r="S430" s="211">
        <v>-2.15</v>
      </c>
      <c r="T430" s="211">
        <f t="shared" ref="T430:T431" si="811">R430+S430</f>
        <v>87.399999999999991</v>
      </c>
      <c r="U430" s="211">
        <v>-3.2</v>
      </c>
      <c r="V430" s="211">
        <v>84.2</v>
      </c>
      <c r="W430" s="211">
        <v>-84.2</v>
      </c>
      <c r="X430" s="211">
        <v>89.63</v>
      </c>
      <c r="Y430" s="211">
        <v>-89.63</v>
      </c>
      <c r="Z430" s="211">
        <f t="shared" ref="Z430:Z433" si="812">X430+Y430</f>
        <v>0</v>
      </c>
      <c r="AA430" s="211">
        <v>-89.63</v>
      </c>
      <c r="AB430" s="211">
        <f t="shared" ref="AB430:AB435" si="813">Z430+AA430</f>
        <v>-89.63</v>
      </c>
    </row>
    <row r="431" spans="1:28" s="323" customFormat="1" ht="31.5" hidden="1" customHeight="1" x14ac:dyDescent="0.2">
      <c r="A431" s="281" t="s">
        <v>877</v>
      </c>
      <c r="B431" s="206" t="s">
        <v>343</v>
      </c>
      <c r="C431" s="225" t="s">
        <v>312</v>
      </c>
      <c r="D431" s="206" t="s">
        <v>196</v>
      </c>
      <c r="E431" s="214" t="s">
        <v>768</v>
      </c>
      <c r="F431" s="206" t="s">
        <v>875</v>
      </c>
      <c r="G431" s="211"/>
      <c r="H431" s="211">
        <v>0</v>
      </c>
      <c r="I431" s="211">
        <v>18.7</v>
      </c>
      <c r="J431" s="211">
        <f>H431+I431</f>
        <v>18.7</v>
      </c>
      <c r="K431" s="211">
        <v>-0.04</v>
      </c>
      <c r="L431" s="211">
        <v>17.7</v>
      </c>
      <c r="M431" s="211">
        <v>17.7</v>
      </c>
      <c r="N431" s="211">
        <v>0</v>
      </c>
      <c r="O431" s="211">
        <f>M431+N431</f>
        <v>17.7</v>
      </c>
      <c r="P431" s="211">
        <v>0</v>
      </c>
      <c r="Q431" s="211">
        <v>27.05</v>
      </c>
      <c r="R431" s="211">
        <f t="shared" si="810"/>
        <v>27.05</v>
      </c>
      <c r="S431" s="211">
        <v>-0.65</v>
      </c>
      <c r="T431" s="211">
        <f t="shared" si="811"/>
        <v>26.400000000000002</v>
      </c>
      <c r="U431" s="211">
        <v>-1</v>
      </c>
      <c r="V431" s="211">
        <v>25.4</v>
      </c>
      <c r="W431" s="211">
        <v>-25.4</v>
      </c>
      <c r="X431" s="211">
        <v>27.07</v>
      </c>
      <c r="Y431" s="211">
        <v>-27.07</v>
      </c>
      <c r="Z431" s="211">
        <f t="shared" si="812"/>
        <v>0</v>
      </c>
      <c r="AA431" s="211">
        <v>-27.07</v>
      </c>
      <c r="AB431" s="211">
        <f t="shared" si="813"/>
        <v>-27.07</v>
      </c>
    </row>
    <row r="432" spans="1:28" s="323" customFormat="1" ht="15.75" hidden="1" customHeight="1" x14ac:dyDescent="0.2">
      <c r="A432" s="281" t="s">
        <v>886</v>
      </c>
      <c r="B432" s="206" t="s">
        <v>343</v>
      </c>
      <c r="C432" s="225" t="s">
        <v>312</v>
      </c>
      <c r="D432" s="206" t="s">
        <v>196</v>
      </c>
      <c r="E432" s="214" t="s">
        <v>1115</v>
      </c>
      <c r="F432" s="206" t="s">
        <v>96</v>
      </c>
      <c r="G432" s="211"/>
      <c r="H432" s="211">
        <v>0</v>
      </c>
      <c r="I432" s="211">
        <v>61.4</v>
      </c>
      <c r="J432" s="211">
        <v>61.4</v>
      </c>
      <c r="K432" s="211">
        <v>0.04</v>
      </c>
      <c r="L432" s="211">
        <v>58.7</v>
      </c>
      <c r="M432" s="211">
        <v>58.7</v>
      </c>
      <c r="N432" s="211">
        <v>0</v>
      </c>
      <c r="O432" s="211">
        <v>58.7</v>
      </c>
      <c r="P432" s="211">
        <v>0</v>
      </c>
      <c r="Q432" s="211">
        <v>89.55</v>
      </c>
      <c r="R432" s="211">
        <v>89.55</v>
      </c>
      <c r="S432" s="211">
        <v>-2.15</v>
      </c>
      <c r="T432" s="211">
        <v>87.399999999999991</v>
      </c>
      <c r="U432" s="211">
        <v>-3.2</v>
      </c>
      <c r="V432" s="211">
        <v>0</v>
      </c>
      <c r="W432" s="211">
        <v>89.63</v>
      </c>
      <c r="X432" s="211">
        <v>106.67999999999999</v>
      </c>
      <c r="Y432" s="211">
        <v>-106.68</v>
      </c>
      <c r="Z432" s="211">
        <f t="shared" si="812"/>
        <v>0</v>
      </c>
      <c r="AA432" s="211">
        <v>0</v>
      </c>
      <c r="AB432" s="211">
        <f t="shared" si="813"/>
        <v>0</v>
      </c>
    </row>
    <row r="433" spans="1:28" s="323" customFormat="1" ht="31.5" hidden="1" customHeight="1" x14ac:dyDescent="0.2">
      <c r="A433" s="281" t="s">
        <v>877</v>
      </c>
      <c r="B433" s="206" t="s">
        <v>343</v>
      </c>
      <c r="C433" s="225" t="s">
        <v>312</v>
      </c>
      <c r="D433" s="206" t="s">
        <v>196</v>
      </c>
      <c r="E433" s="214" t="s">
        <v>1115</v>
      </c>
      <c r="F433" s="206" t="s">
        <v>875</v>
      </c>
      <c r="G433" s="211"/>
      <c r="H433" s="211">
        <v>0</v>
      </c>
      <c r="I433" s="211">
        <v>18.7</v>
      </c>
      <c r="J433" s="211">
        <v>18.7</v>
      </c>
      <c r="K433" s="211">
        <v>-0.04</v>
      </c>
      <c r="L433" s="211">
        <v>17.7</v>
      </c>
      <c r="M433" s="211">
        <v>17.7</v>
      </c>
      <c r="N433" s="211">
        <v>0</v>
      </c>
      <c r="O433" s="211">
        <v>17.7</v>
      </c>
      <c r="P433" s="211">
        <v>0</v>
      </c>
      <c r="Q433" s="211">
        <v>27.05</v>
      </c>
      <c r="R433" s="211">
        <v>27.05</v>
      </c>
      <c r="S433" s="211">
        <v>-0.65</v>
      </c>
      <c r="T433" s="211">
        <v>26.400000000000002</v>
      </c>
      <c r="U433" s="211">
        <v>-1</v>
      </c>
      <c r="V433" s="211">
        <v>0</v>
      </c>
      <c r="W433" s="211">
        <v>27.07</v>
      </c>
      <c r="X433" s="211">
        <v>32.22</v>
      </c>
      <c r="Y433" s="211">
        <v>-32.22</v>
      </c>
      <c r="Z433" s="211">
        <f t="shared" si="812"/>
        <v>0</v>
      </c>
      <c r="AA433" s="211">
        <v>0</v>
      </c>
      <c r="AB433" s="211">
        <f t="shared" si="813"/>
        <v>0</v>
      </c>
    </row>
    <row r="434" spans="1:28" s="323" customFormat="1" ht="17.25" customHeight="1" x14ac:dyDescent="0.2">
      <c r="A434" s="281" t="s">
        <v>886</v>
      </c>
      <c r="B434" s="206" t="s">
        <v>343</v>
      </c>
      <c r="C434" s="225" t="s">
        <v>312</v>
      </c>
      <c r="D434" s="206" t="s">
        <v>196</v>
      </c>
      <c r="E434" s="214" t="s">
        <v>1170</v>
      </c>
      <c r="F434" s="206" t="s">
        <v>96</v>
      </c>
      <c r="G434" s="211"/>
      <c r="H434" s="211">
        <v>0</v>
      </c>
      <c r="I434" s="211">
        <v>61.4</v>
      </c>
      <c r="J434" s="211">
        <v>61.4</v>
      </c>
      <c r="K434" s="211">
        <v>0.04</v>
      </c>
      <c r="L434" s="211">
        <v>58.7</v>
      </c>
      <c r="M434" s="211">
        <v>58.7</v>
      </c>
      <c r="N434" s="211">
        <v>0</v>
      </c>
      <c r="O434" s="211">
        <v>58.7</v>
      </c>
      <c r="P434" s="211">
        <v>0</v>
      </c>
      <c r="Q434" s="211">
        <v>89.55</v>
      </c>
      <c r="R434" s="211">
        <v>89.55</v>
      </c>
      <c r="S434" s="211">
        <v>-2.15</v>
      </c>
      <c r="T434" s="211">
        <v>87.399999999999991</v>
      </c>
      <c r="U434" s="211">
        <v>-3.2</v>
      </c>
      <c r="V434" s="211">
        <v>0</v>
      </c>
      <c r="W434" s="211">
        <v>89.63</v>
      </c>
      <c r="X434" s="211">
        <v>0</v>
      </c>
      <c r="Y434" s="211">
        <v>82.34</v>
      </c>
      <c r="Z434" s="211">
        <f t="shared" ref="Z434:Z435" si="814">X434+Y434</f>
        <v>82.34</v>
      </c>
      <c r="AA434" s="211">
        <v>0</v>
      </c>
      <c r="AB434" s="211">
        <f t="shared" si="813"/>
        <v>82.34</v>
      </c>
    </row>
    <row r="435" spans="1:28" s="323" customFormat="1" ht="31.5" customHeight="1" x14ac:dyDescent="0.2">
      <c r="A435" s="281" t="s">
        <v>877</v>
      </c>
      <c r="B435" s="206" t="s">
        <v>343</v>
      </c>
      <c r="C435" s="225" t="s">
        <v>312</v>
      </c>
      <c r="D435" s="206" t="s">
        <v>196</v>
      </c>
      <c r="E435" s="214" t="s">
        <v>1170</v>
      </c>
      <c r="F435" s="206" t="s">
        <v>875</v>
      </c>
      <c r="G435" s="211"/>
      <c r="H435" s="211">
        <v>0</v>
      </c>
      <c r="I435" s="211">
        <v>18.7</v>
      </c>
      <c r="J435" s="211">
        <v>18.7</v>
      </c>
      <c r="K435" s="211">
        <v>-0.04</v>
      </c>
      <c r="L435" s="211">
        <v>17.7</v>
      </c>
      <c r="M435" s="211">
        <v>17.7</v>
      </c>
      <c r="N435" s="211">
        <v>0</v>
      </c>
      <c r="O435" s="211">
        <v>17.7</v>
      </c>
      <c r="P435" s="211">
        <v>0</v>
      </c>
      <c r="Q435" s="211">
        <v>27.05</v>
      </c>
      <c r="R435" s="211">
        <v>27.05</v>
      </c>
      <c r="S435" s="211">
        <v>-0.65</v>
      </c>
      <c r="T435" s="211">
        <v>26.400000000000002</v>
      </c>
      <c r="U435" s="211">
        <v>-1</v>
      </c>
      <c r="V435" s="211">
        <v>0</v>
      </c>
      <c r="W435" s="211">
        <v>27.07</v>
      </c>
      <c r="X435" s="211">
        <v>0</v>
      </c>
      <c r="Y435" s="211">
        <v>24.86</v>
      </c>
      <c r="Z435" s="211">
        <f t="shared" si="814"/>
        <v>24.86</v>
      </c>
      <c r="AA435" s="211">
        <v>0</v>
      </c>
      <c r="AB435" s="211">
        <f t="shared" si="813"/>
        <v>24.86</v>
      </c>
    </row>
    <row r="436" spans="1:28" ht="31.5" customHeight="1" x14ac:dyDescent="0.2">
      <c r="A436" s="340" t="s">
        <v>199</v>
      </c>
      <c r="B436" s="204" t="s">
        <v>343</v>
      </c>
      <c r="C436" s="204" t="s">
        <v>190</v>
      </c>
      <c r="D436" s="204" t="s">
        <v>200</v>
      </c>
      <c r="E436" s="204"/>
      <c r="F436" s="204"/>
      <c r="G436" s="229">
        <f>G456+G465</f>
        <v>0</v>
      </c>
      <c r="H436" s="229">
        <f>H465</f>
        <v>5345</v>
      </c>
      <c r="I436" s="229">
        <f>I465</f>
        <v>0</v>
      </c>
      <c r="J436" s="229">
        <f>J465</f>
        <v>5345</v>
      </c>
      <c r="K436" s="229">
        <f>K465</f>
        <v>-199</v>
      </c>
      <c r="L436" s="229">
        <f t="shared" ref="L436:Q436" si="815">L466+L467+L470+L471+L472+L474+L475+L476</f>
        <v>5920</v>
      </c>
      <c r="M436" s="229">
        <f t="shared" si="815"/>
        <v>5920</v>
      </c>
      <c r="N436" s="229">
        <f t="shared" si="815"/>
        <v>0</v>
      </c>
      <c r="O436" s="229">
        <f t="shared" si="815"/>
        <v>5920</v>
      </c>
      <c r="P436" s="229">
        <f t="shared" si="815"/>
        <v>5920</v>
      </c>
      <c r="Q436" s="229">
        <f t="shared" si="815"/>
        <v>-20</v>
      </c>
      <c r="R436" s="229">
        <f>R466+R467+R470+R471+R472+R474+R475+R476+R468+R469</f>
        <v>5900</v>
      </c>
      <c r="S436" s="229">
        <f>S466+S467+S470+S471+S472+S474+S475+S476+S468+S469</f>
        <v>1036.2</v>
      </c>
      <c r="T436" s="229">
        <f>T465</f>
        <v>4947</v>
      </c>
      <c r="U436" s="229">
        <f t="shared" ref="U436:V436" si="816">U465</f>
        <v>2714</v>
      </c>
      <c r="V436" s="229">
        <f t="shared" si="816"/>
        <v>4947</v>
      </c>
      <c r="W436" s="229">
        <f t="shared" ref="W436:X436" si="817">W465</f>
        <v>244</v>
      </c>
      <c r="X436" s="229">
        <f t="shared" si="817"/>
        <v>4689.6000000000004</v>
      </c>
      <c r="Y436" s="229">
        <f t="shared" ref="Y436:Z436" si="818">Y465</f>
        <v>531.40000000000009</v>
      </c>
      <c r="Z436" s="229">
        <f t="shared" si="818"/>
        <v>5221</v>
      </c>
      <c r="AA436" s="229">
        <f t="shared" ref="AA436:AB436" si="819">AA465</f>
        <v>0</v>
      </c>
      <c r="AB436" s="229">
        <f t="shared" si="819"/>
        <v>5221</v>
      </c>
    </row>
    <row r="437" spans="1:28" ht="30.75" hidden="1" customHeight="1" x14ac:dyDescent="0.2">
      <c r="A437" s="213" t="s">
        <v>123</v>
      </c>
      <c r="B437" s="206" t="s">
        <v>343</v>
      </c>
      <c r="C437" s="206" t="s">
        <v>190</v>
      </c>
      <c r="D437" s="206" t="s">
        <v>200</v>
      </c>
      <c r="E437" s="214" t="s">
        <v>332</v>
      </c>
      <c r="F437" s="206"/>
      <c r="G437" s="211"/>
      <c r="H437" s="211"/>
      <c r="I437" s="211">
        <f>I438</f>
        <v>-4855</v>
      </c>
      <c r="J437" s="211">
        <f>J438</f>
        <v>-4855</v>
      </c>
      <c r="K437" s="211">
        <f>K438</f>
        <v>-4855</v>
      </c>
      <c r="L437" s="211">
        <f>L438</f>
        <v>-4855</v>
      </c>
      <c r="M437" s="211">
        <f>M438</f>
        <v>-9710</v>
      </c>
      <c r="N437" s="211">
        <f t="shared" ref="N437:AB437" si="820">N438</f>
        <v>-9710</v>
      </c>
      <c r="O437" s="211">
        <f t="shared" si="820"/>
        <v>-14565</v>
      </c>
      <c r="P437" s="211">
        <f t="shared" si="820"/>
        <v>-14565</v>
      </c>
      <c r="Q437" s="211">
        <f t="shared" si="820"/>
        <v>-24275</v>
      </c>
      <c r="R437" s="211">
        <f t="shared" si="820"/>
        <v>-24275</v>
      </c>
      <c r="S437" s="211">
        <f t="shared" si="820"/>
        <v>-38840</v>
      </c>
      <c r="T437" s="211">
        <f t="shared" si="820"/>
        <v>-38840</v>
      </c>
      <c r="U437" s="211">
        <f t="shared" si="820"/>
        <v>-63115</v>
      </c>
      <c r="V437" s="211">
        <f t="shared" si="820"/>
        <v>-63115</v>
      </c>
      <c r="W437" s="211">
        <f t="shared" si="820"/>
        <v>-101955</v>
      </c>
      <c r="X437" s="211">
        <f t="shared" si="820"/>
        <v>-101955</v>
      </c>
      <c r="Y437" s="211">
        <f t="shared" si="820"/>
        <v>-165070</v>
      </c>
      <c r="Z437" s="211">
        <f t="shared" si="820"/>
        <v>-165070</v>
      </c>
      <c r="AA437" s="211">
        <f t="shared" si="820"/>
        <v>-267025</v>
      </c>
      <c r="AB437" s="211">
        <f t="shared" si="820"/>
        <v>-267025</v>
      </c>
    </row>
    <row r="438" spans="1:28" hidden="1" x14ac:dyDescent="0.2">
      <c r="A438" s="213" t="s">
        <v>333</v>
      </c>
      <c r="B438" s="206" t="s">
        <v>343</v>
      </c>
      <c r="C438" s="206" t="s">
        <v>190</v>
      </c>
      <c r="D438" s="206" t="s">
        <v>200</v>
      </c>
      <c r="E438" s="214" t="s">
        <v>334</v>
      </c>
      <c r="F438" s="206"/>
      <c r="G438" s="211"/>
      <c r="H438" s="211"/>
      <c r="I438" s="211">
        <f>I439+I440+I443+I444+I455</f>
        <v>-4855</v>
      </c>
      <c r="J438" s="211">
        <f>J439+J440+J443+J444+J455</f>
        <v>-4855</v>
      </c>
      <c r="K438" s="211">
        <f>K439+K440+K443+K444+K455</f>
        <v>-4855</v>
      </c>
      <c r="L438" s="211">
        <f>L439+L440+L443+L444+L455</f>
        <v>-4855</v>
      </c>
      <c r="M438" s="211">
        <f>M439+M440+M443+M444+M455</f>
        <v>-9710</v>
      </c>
      <c r="N438" s="211">
        <f t="shared" ref="N438:R438" si="821">N439+N440+N443+N444+N455</f>
        <v>-9710</v>
      </c>
      <c r="O438" s="211">
        <f t="shared" si="821"/>
        <v>-14565</v>
      </c>
      <c r="P438" s="211">
        <f t="shared" si="821"/>
        <v>-14565</v>
      </c>
      <c r="Q438" s="211">
        <f t="shared" si="821"/>
        <v>-24275</v>
      </c>
      <c r="R438" s="211">
        <f t="shared" si="821"/>
        <v>-24275</v>
      </c>
      <c r="S438" s="211">
        <f t="shared" ref="S438:T438" si="822">S439+S440+S443+S444+S455</f>
        <v>-38840</v>
      </c>
      <c r="T438" s="211">
        <f t="shared" si="822"/>
        <v>-38840</v>
      </c>
      <c r="U438" s="211">
        <f t="shared" ref="U438:V438" si="823">U439+U440+U443+U444+U455</f>
        <v>-63115</v>
      </c>
      <c r="V438" s="211">
        <f t="shared" si="823"/>
        <v>-63115</v>
      </c>
      <c r="W438" s="211">
        <f t="shared" ref="W438:X438" si="824">W439+W440+W443+W444+W455</f>
        <v>-101955</v>
      </c>
      <c r="X438" s="211">
        <f t="shared" si="824"/>
        <v>-101955</v>
      </c>
      <c r="Y438" s="211">
        <f t="shared" ref="Y438:Z438" si="825">Y439+Y440+Y443+Y444+Y455</f>
        <v>-165070</v>
      </c>
      <c r="Z438" s="211">
        <f t="shared" si="825"/>
        <v>-165070</v>
      </c>
      <c r="AA438" s="211">
        <f t="shared" ref="AA438:AB438" si="826">AA439+AA440+AA443+AA444+AA455</f>
        <v>-267025</v>
      </c>
      <c r="AB438" s="211">
        <f t="shared" si="826"/>
        <v>-267025</v>
      </c>
    </row>
    <row r="439" spans="1:28" hidden="1" x14ac:dyDescent="0.2">
      <c r="A439" s="213" t="s">
        <v>886</v>
      </c>
      <c r="B439" s="206" t="s">
        <v>343</v>
      </c>
      <c r="C439" s="206" t="s">
        <v>190</v>
      </c>
      <c r="D439" s="206" t="s">
        <v>200</v>
      </c>
      <c r="E439" s="214" t="s">
        <v>334</v>
      </c>
      <c r="F439" s="206" t="s">
        <v>96</v>
      </c>
      <c r="G439" s="211"/>
      <c r="H439" s="211"/>
      <c r="I439" s="211">
        <v>-4000</v>
      </c>
      <c r="J439" s="211">
        <f t="shared" ref="J439:J455" si="827">G439+I439</f>
        <v>-4000</v>
      </c>
      <c r="K439" s="211">
        <v>-4000</v>
      </c>
      <c r="L439" s="211">
        <f t="shared" ref="L439:R455" si="828">H439+J439</f>
        <v>-4000</v>
      </c>
      <c r="M439" s="211">
        <f t="shared" si="828"/>
        <v>-8000</v>
      </c>
      <c r="N439" s="211">
        <f t="shared" si="828"/>
        <v>-8000</v>
      </c>
      <c r="O439" s="211">
        <f t="shared" si="828"/>
        <v>-12000</v>
      </c>
      <c r="P439" s="211">
        <f t="shared" si="828"/>
        <v>-12000</v>
      </c>
      <c r="Q439" s="211">
        <f t="shared" si="828"/>
        <v>-20000</v>
      </c>
      <c r="R439" s="211">
        <f t="shared" si="828"/>
        <v>-20000</v>
      </c>
      <c r="S439" s="211">
        <f t="shared" ref="S439:S455" si="829">O439+Q439</f>
        <v>-32000</v>
      </c>
      <c r="T439" s="211">
        <f t="shared" ref="T439:T455" si="830">P439+R439</f>
        <v>-32000</v>
      </c>
      <c r="U439" s="211">
        <f t="shared" ref="U439:U455" si="831">Q439+S439</f>
        <v>-52000</v>
      </c>
      <c r="V439" s="211">
        <f t="shared" ref="V439:V455" si="832">R439+T439</f>
        <v>-52000</v>
      </c>
      <c r="W439" s="211">
        <f t="shared" ref="W439:W455" si="833">S439+U439</f>
        <v>-84000</v>
      </c>
      <c r="X439" s="211">
        <f t="shared" ref="X439:X455" si="834">T439+V439</f>
        <v>-84000</v>
      </c>
      <c r="Y439" s="211">
        <f t="shared" ref="Y439:Y455" si="835">U439+W439</f>
        <v>-136000</v>
      </c>
      <c r="Z439" s="211">
        <f t="shared" ref="Z439:Z455" si="836">V439+X439</f>
        <v>-136000</v>
      </c>
      <c r="AA439" s="211">
        <f t="shared" ref="AA439:AA455" si="837">W439+Y439</f>
        <v>-220000</v>
      </c>
      <c r="AB439" s="211">
        <f t="shared" ref="AB439:AB455" si="838">X439+Z439</f>
        <v>-220000</v>
      </c>
    </row>
    <row r="440" spans="1:28" hidden="1" x14ac:dyDescent="0.2">
      <c r="A440" s="213" t="s">
        <v>97</v>
      </c>
      <c r="B440" s="206" t="s">
        <v>343</v>
      </c>
      <c r="C440" s="206" t="s">
        <v>190</v>
      </c>
      <c r="D440" s="206" t="s">
        <v>200</v>
      </c>
      <c r="E440" s="214" t="s">
        <v>334</v>
      </c>
      <c r="F440" s="206" t="s">
        <v>98</v>
      </c>
      <c r="G440" s="211"/>
      <c r="H440" s="211"/>
      <c r="I440" s="211">
        <v>-98</v>
      </c>
      <c r="J440" s="211">
        <f t="shared" si="827"/>
        <v>-98</v>
      </c>
      <c r="K440" s="211">
        <v>-98</v>
      </c>
      <c r="L440" s="211">
        <f t="shared" si="828"/>
        <v>-98</v>
      </c>
      <c r="M440" s="211">
        <f t="shared" si="828"/>
        <v>-196</v>
      </c>
      <c r="N440" s="211">
        <f t="shared" si="828"/>
        <v>-196</v>
      </c>
      <c r="O440" s="211">
        <f t="shared" si="828"/>
        <v>-294</v>
      </c>
      <c r="P440" s="211">
        <f t="shared" si="828"/>
        <v>-294</v>
      </c>
      <c r="Q440" s="211">
        <f t="shared" si="828"/>
        <v>-490</v>
      </c>
      <c r="R440" s="211">
        <f t="shared" si="828"/>
        <v>-490</v>
      </c>
      <c r="S440" s="211">
        <f t="shared" si="829"/>
        <v>-784</v>
      </c>
      <c r="T440" s="211">
        <f t="shared" si="830"/>
        <v>-784</v>
      </c>
      <c r="U440" s="211">
        <f t="shared" si="831"/>
        <v>-1274</v>
      </c>
      <c r="V440" s="211">
        <f t="shared" si="832"/>
        <v>-1274</v>
      </c>
      <c r="W440" s="211">
        <f t="shared" si="833"/>
        <v>-2058</v>
      </c>
      <c r="X440" s="211">
        <f t="shared" si="834"/>
        <v>-2058</v>
      </c>
      <c r="Y440" s="211">
        <f t="shared" si="835"/>
        <v>-3332</v>
      </c>
      <c r="Z440" s="211">
        <f t="shared" si="836"/>
        <v>-3332</v>
      </c>
      <c r="AA440" s="211">
        <f t="shared" si="837"/>
        <v>-5390</v>
      </c>
      <c r="AB440" s="211">
        <f t="shared" si="838"/>
        <v>-5390</v>
      </c>
    </row>
    <row r="441" spans="1:28" ht="25.5" hidden="1" customHeight="1" x14ac:dyDescent="0.2">
      <c r="A441" s="213" t="s">
        <v>99</v>
      </c>
      <c r="B441" s="206" t="s">
        <v>343</v>
      </c>
      <c r="C441" s="206" t="s">
        <v>190</v>
      </c>
      <c r="D441" s="206" t="s">
        <v>200</v>
      </c>
      <c r="E441" s="214" t="s">
        <v>334</v>
      </c>
      <c r="F441" s="206" t="s">
        <v>100</v>
      </c>
      <c r="G441" s="211"/>
      <c r="H441" s="211"/>
      <c r="I441" s="211" t="e">
        <f>#REF!+G441</f>
        <v>#REF!</v>
      </c>
      <c r="J441" s="211" t="e">
        <f t="shared" si="827"/>
        <v>#REF!</v>
      </c>
      <c r="K441" s="211" t="e">
        <f>H441+I441</f>
        <v>#REF!</v>
      </c>
      <c r="L441" s="211" t="e">
        <f t="shared" si="828"/>
        <v>#REF!</v>
      </c>
      <c r="M441" s="211" t="e">
        <f t="shared" si="828"/>
        <v>#REF!</v>
      </c>
      <c r="N441" s="211" t="e">
        <f t="shared" si="828"/>
        <v>#REF!</v>
      </c>
      <c r="O441" s="211" t="e">
        <f t="shared" si="828"/>
        <v>#REF!</v>
      </c>
      <c r="P441" s="211" t="e">
        <f t="shared" si="828"/>
        <v>#REF!</v>
      </c>
      <c r="Q441" s="211" t="e">
        <f t="shared" si="828"/>
        <v>#REF!</v>
      </c>
      <c r="R441" s="211" t="e">
        <f t="shared" si="828"/>
        <v>#REF!</v>
      </c>
      <c r="S441" s="211" t="e">
        <f t="shared" si="829"/>
        <v>#REF!</v>
      </c>
      <c r="T441" s="211" t="e">
        <f t="shared" si="830"/>
        <v>#REF!</v>
      </c>
      <c r="U441" s="211" t="e">
        <f t="shared" si="831"/>
        <v>#REF!</v>
      </c>
      <c r="V441" s="211" t="e">
        <f t="shared" si="832"/>
        <v>#REF!</v>
      </c>
      <c r="W441" s="211" t="e">
        <f t="shared" si="833"/>
        <v>#REF!</v>
      </c>
      <c r="X441" s="211" t="e">
        <f t="shared" si="834"/>
        <v>#REF!</v>
      </c>
      <c r="Y441" s="211" t="e">
        <f t="shared" si="835"/>
        <v>#REF!</v>
      </c>
      <c r="Z441" s="211" t="e">
        <f t="shared" si="836"/>
        <v>#REF!</v>
      </c>
      <c r="AA441" s="211" t="e">
        <f t="shared" si="837"/>
        <v>#REF!</v>
      </c>
      <c r="AB441" s="211" t="e">
        <f t="shared" si="838"/>
        <v>#REF!</v>
      </c>
    </row>
    <row r="442" spans="1:28" ht="25.5" hidden="1" customHeight="1" x14ac:dyDescent="0.2">
      <c r="A442" s="213" t="s">
        <v>101</v>
      </c>
      <c r="B442" s="206" t="s">
        <v>343</v>
      </c>
      <c r="C442" s="206" t="s">
        <v>190</v>
      </c>
      <c r="D442" s="206" t="s">
        <v>200</v>
      </c>
      <c r="E442" s="214" t="s">
        <v>334</v>
      </c>
      <c r="F442" s="206" t="s">
        <v>102</v>
      </c>
      <c r="G442" s="211"/>
      <c r="H442" s="211"/>
      <c r="I442" s="211" t="e">
        <f>#REF!+G442</f>
        <v>#REF!</v>
      </c>
      <c r="J442" s="211" t="e">
        <f t="shared" si="827"/>
        <v>#REF!</v>
      </c>
      <c r="K442" s="211" t="e">
        <f>H442+I442</f>
        <v>#REF!</v>
      </c>
      <c r="L442" s="211" t="e">
        <f t="shared" si="828"/>
        <v>#REF!</v>
      </c>
      <c r="M442" s="211" t="e">
        <f t="shared" si="828"/>
        <v>#REF!</v>
      </c>
      <c r="N442" s="211" t="e">
        <f t="shared" si="828"/>
        <v>#REF!</v>
      </c>
      <c r="O442" s="211" t="e">
        <f t="shared" si="828"/>
        <v>#REF!</v>
      </c>
      <c r="P442" s="211" t="e">
        <f t="shared" si="828"/>
        <v>#REF!</v>
      </c>
      <c r="Q442" s="211" t="e">
        <f t="shared" si="828"/>
        <v>#REF!</v>
      </c>
      <c r="R442" s="211" t="e">
        <f t="shared" si="828"/>
        <v>#REF!</v>
      </c>
      <c r="S442" s="211" t="e">
        <f t="shared" si="829"/>
        <v>#REF!</v>
      </c>
      <c r="T442" s="211" t="e">
        <f t="shared" si="830"/>
        <v>#REF!</v>
      </c>
      <c r="U442" s="211" t="e">
        <f t="shared" si="831"/>
        <v>#REF!</v>
      </c>
      <c r="V442" s="211" t="e">
        <f t="shared" si="832"/>
        <v>#REF!</v>
      </c>
      <c r="W442" s="211" t="e">
        <f t="shared" si="833"/>
        <v>#REF!</v>
      </c>
      <c r="X442" s="211" t="e">
        <f t="shared" si="834"/>
        <v>#REF!</v>
      </c>
      <c r="Y442" s="211" t="e">
        <f t="shared" si="835"/>
        <v>#REF!</v>
      </c>
      <c r="Z442" s="211" t="e">
        <f t="shared" si="836"/>
        <v>#REF!</v>
      </c>
      <c r="AA442" s="211" t="e">
        <f t="shared" si="837"/>
        <v>#REF!</v>
      </c>
      <c r="AB442" s="211" t="e">
        <f t="shared" si="838"/>
        <v>#REF!</v>
      </c>
    </row>
    <row r="443" spans="1:28" ht="15.75" hidden="1" customHeight="1" x14ac:dyDescent="0.2">
      <c r="A443" s="213" t="s">
        <v>99</v>
      </c>
      <c r="B443" s="206" t="s">
        <v>343</v>
      </c>
      <c r="C443" s="206" t="s">
        <v>190</v>
      </c>
      <c r="D443" s="206" t="s">
        <v>200</v>
      </c>
      <c r="E443" s="214" t="s">
        <v>334</v>
      </c>
      <c r="F443" s="206" t="s">
        <v>100</v>
      </c>
      <c r="G443" s="211"/>
      <c r="H443" s="211"/>
      <c r="I443" s="211">
        <v>-340</v>
      </c>
      <c r="J443" s="211">
        <f t="shared" si="827"/>
        <v>-340</v>
      </c>
      <c r="K443" s="211">
        <v>-340</v>
      </c>
      <c r="L443" s="211">
        <f t="shared" si="828"/>
        <v>-340</v>
      </c>
      <c r="M443" s="211">
        <f t="shared" si="828"/>
        <v>-680</v>
      </c>
      <c r="N443" s="211">
        <f t="shared" si="828"/>
        <v>-680</v>
      </c>
      <c r="O443" s="211">
        <f t="shared" si="828"/>
        <v>-1020</v>
      </c>
      <c r="P443" s="211">
        <f t="shared" si="828"/>
        <v>-1020</v>
      </c>
      <c r="Q443" s="211">
        <f t="shared" si="828"/>
        <v>-1700</v>
      </c>
      <c r="R443" s="211">
        <f t="shared" si="828"/>
        <v>-1700</v>
      </c>
      <c r="S443" s="211">
        <f t="shared" si="829"/>
        <v>-2720</v>
      </c>
      <c r="T443" s="211">
        <f t="shared" si="830"/>
        <v>-2720</v>
      </c>
      <c r="U443" s="211">
        <f t="shared" si="831"/>
        <v>-4420</v>
      </c>
      <c r="V443" s="211">
        <f t="shared" si="832"/>
        <v>-4420</v>
      </c>
      <c r="W443" s="211">
        <f t="shared" si="833"/>
        <v>-7140</v>
      </c>
      <c r="X443" s="211">
        <f t="shared" si="834"/>
        <v>-7140</v>
      </c>
      <c r="Y443" s="211">
        <f t="shared" si="835"/>
        <v>-11560</v>
      </c>
      <c r="Z443" s="211">
        <f t="shared" si="836"/>
        <v>-11560</v>
      </c>
      <c r="AA443" s="211">
        <f t="shared" si="837"/>
        <v>-18700</v>
      </c>
      <c r="AB443" s="211">
        <f t="shared" si="838"/>
        <v>-18700</v>
      </c>
    </row>
    <row r="444" spans="1:28" ht="18" hidden="1" customHeight="1" x14ac:dyDescent="0.2">
      <c r="A444" s="213" t="s">
        <v>1222</v>
      </c>
      <c r="B444" s="206" t="s">
        <v>343</v>
      </c>
      <c r="C444" s="206" t="s">
        <v>190</v>
      </c>
      <c r="D444" s="206" t="s">
        <v>200</v>
      </c>
      <c r="E444" s="214" t="s">
        <v>334</v>
      </c>
      <c r="F444" s="206" t="s">
        <v>94</v>
      </c>
      <c r="G444" s="211"/>
      <c r="H444" s="211"/>
      <c r="I444" s="211">
        <v>-347</v>
      </c>
      <c r="J444" s="211">
        <f t="shared" si="827"/>
        <v>-347</v>
      </c>
      <c r="K444" s="211">
        <v>-347</v>
      </c>
      <c r="L444" s="211">
        <f t="shared" si="828"/>
        <v>-347</v>
      </c>
      <c r="M444" s="211">
        <f t="shared" si="828"/>
        <v>-694</v>
      </c>
      <c r="N444" s="211">
        <f t="shared" si="828"/>
        <v>-694</v>
      </c>
      <c r="O444" s="211">
        <f t="shared" si="828"/>
        <v>-1041</v>
      </c>
      <c r="P444" s="211">
        <f t="shared" si="828"/>
        <v>-1041</v>
      </c>
      <c r="Q444" s="211">
        <f t="shared" si="828"/>
        <v>-1735</v>
      </c>
      <c r="R444" s="211">
        <f t="shared" si="828"/>
        <v>-1735</v>
      </c>
      <c r="S444" s="211">
        <f t="shared" si="829"/>
        <v>-2776</v>
      </c>
      <c r="T444" s="211">
        <f t="shared" si="830"/>
        <v>-2776</v>
      </c>
      <c r="U444" s="211">
        <f t="shared" si="831"/>
        <v>-4511</v>
      </c>
      <c r="V444" s="211">
        <f t="shared" si="832"/>
        <v>-4511</v>
      </c>
      <c r="W444" s="211">
        <f t="shared" si="833"/>
        <v>-7287</v>
      </c>
      <c r="X444" s="211">
        <f t="shared" si="834"/>
        <v>-7287</v>
      </c>
      <c r="Y444" s="211">
        <f t="shared" si="835"/>
        <v>-11798</v>
      </c>
      <c r="Z444" s="211">
        <f t="shared" si="836"/>
        <v>-11798</v>
      </c>
      <c r="AA444" s="211">
        <f t="shared" si="837"/>
        <v>-19085</v>
      </c>
      <c r="AB444" s="211">
        <f t="shared" si="838"/>
        <v>-19085</v>
      </c>
    </row>
    <row r="445" spans="1:28" ht="12.75" hidden="1" customHeight="1" x14ac:dyDescent="0.2">
      <c r="A445" s="213" t="s">
        <v>63</v>
      </c>
      <c r="B445" s="206" t="s">
        <v>343</v>
      </c>
      <c r="C445" s="206" t="s">
        <v>190</v>
      </c>
      <c r="D445" s="206" t="s">
        <v>200</v>
      </c>
      <c r="E445" s="214" t="s">
        <v>334</v>
      </c>
      <c r="F445" s="206" t="s">
        <v>64</v>
      </c>
      <c r="G445" s="211"/>
      <c r="H445" s="211"/>
      <c r="I445" s="211" t="e">
        <f>#REF!+G445</f>
        <v>#REF!</v>
      </c>
      <c r="J445" s="211" t="e">
        <f t="shared" si="827"/>
        <v>#REF!</v>
      </c>
      <c r="K445" s="211" t="e">
        <f t="shared" ref="K445:K454" si="839">H445+I445</f>
        <v>#REF!</v>
      </c>
      <c r="L445" s="211" t="e">
        <f t="shared" si="828"/>
        <v>#REF!</v>
      </c>
      <c r="M445" s="211" t="e">
        <f t="shared" si="828"/>
        <v>#REF!</v>
      </c>
      <c r="N445" s="211" t="e">
        <f t="shared" si="828"/>
        <v>#REF!</v>
      </c>
      <c r="O445" s="211" t="e">
        <f t="shared" si="828"/>
        <v>#REF!</v>
      </c>
      <c r="P445" s="211" t="e">
        <f t="shared" si="828"/>
        <v>#REF!</v>
      </c>
      <c r="Q445" s="211" t="e">
        <f t="shared" si="828"/>
        <v>#REF!</v>
      </c>
      <c r="R445" s="211" t="e">
        <f t="shared" si="828"/>
        <v>#REF!</v>
      </c>
      <c r="S445" s="211" t="e">
        <f t="shared" si="829"/>
        <v>#REF!</v>
      </c>
      <c r="T445" s="211" t="e">
        <f t="shared" si="830"/>
        <v>#REF!</v>
      </c>
      <c r="U445" s="211" t="e">
        <f t="shared" si="831"/>
        <v>#REF!</v>
      </c>
      <c r="V445" s="211" t="e">
        <f t="shared" si="832"/>
        <v>#REF!</v>
      </c>
      <c r="W445" s="211" t="e">
        <f t="shared" si="833"/>
        <v>#REF!</v>
      </c>
      <c r="X445" s="211" t="e">
        <f t="shared" si="834"/>
        <v>#REF!</v>
      </c>
      <c r="Y445" s="211" t="e">
        <f t="shared" si="835"/>
        <v>#REF!</v>
      </c>
      <c r="Z445" s="211" t="e">
        <f t="shared" si="836"/>
        <v>#REF!</v>
      </c>
      <c r="AA445" s="211" t="e">
        <f t="shared" si="837"/>
        <v>#REF!</v>
      </c>
      <c r="AB445" s="211" t="e">
        <f t="shared" si="838"/>
        <v>#REF!</v>
      </c>
    </row>
    <row r="446" spans="1:28" ht="12.75" hidden="1" customHeight="1" x14ac:dyDescent="0.2">
      <c r="A446" s="213" t="s">
        <v>302</v>
      </c>
      <c r="B446" s="206" t="s">
        <v>343</v>
      </c>
      <c r="C446" s="206" t="s">
        <v>190</v>
      </c>
      <c r="D446" s="206" t="s">
        <v>200</v>
      </c>
      <c r="E446" s="214" t="s">
        <v>334</v>
      </c>
      <c r="F446" s="206" t="s">
        <v>303</v>
      </c>
      <c r="G446" s="211"/>
      <c r="H446" s="211"/>
      <c r="I446" s="211" t="e">
        <f>#REF!+G446</f>
        <v>#REF!</v>
      </c>
      <c r="J446" s="211" t="e">
        <f t="shared" si="827"/>
        <v>#REF!</v>
      </c>
      <c r="K446" s="211" t="e">
        <f t="shared" si="839"/>
        <v>#REF!</v>
      </c>
      <c r="L446" s="211" t="e">
        <f t="shared" si="828"/>
        <v>#REF!</v>
      </c>
      <c r="M446" s="211" t="e">
        <f t="shared" si="828"/>
        <v>#REF!</v>
      </c>
      <c r="N446" s="211" t="e">
        <f t="shared" si="828"/>
        <v>#REF!</v>
      </c>
      <c r="O446" s="211" t="e">
        <f t="shared" si="828"/>
        <v>#REF!</v>
      </c>
      <c r="P446" s="211" t="e">
        <f t="shared" si="828"/>
        <v>#REF!</v>
      </c>
      <c r="Q446" s="211" t="e">
        <f t="shared" si="828"/>
        <v>#REF!</v>
      </c>
      <c r="R446" s="211" t="e">
        <f t="shared" si="828"/>
        <v>#REF!</v>
      </c>
      <c r="S446" s="211" t="e">
        <f t="shared" si="829"/>
        <v>#REF!</v>
      </c>
      <c r="T446" s="211" t="e">
        <f t="shared" si="830"/>
        <v>#REF!</v>
      </c>
      <c r="U446" s="211" t="e">
        <f t="shared" si="831"/>
        <v>#REF!</v>
      </c>
      <c r="V446" s="211" t="e">
        <f t="shared" si="832"/>
        <v>#REF!</v>
      </c>
      <c r="W446" s="211" t="e">
        <f t="shared" si="833"/>
        <v>#REF!</v>
      </c>
      <c r="X446" s="211" t="e">
        <f t="shared" si="834"/>
        <v>#REF!</v>
      </c>
      <c r="Y446" s="211" t="e">
        <f t="shared" si="835"/>
        <v>#REF!</v>
      </c>
      <c r="Z446" s="211" t="e">
        <f t="shared" si="836"/>
        <v>#REF!</v>
      </c>
      <c r="AA446" s="211" t="e">
        <f t="shared" si="837"/>
        <v>#REF!</v>
      </c>
      <c r="AB446" s="211" t="e">
        <f t="shared" si="838"/>
        <v>#REF!</v>
      </c>
    </row>
    <row r="447" spans="1:28" ht="12.75" hidden="1" customHeight="1" x14ac:dyDescent="0.2">
      <c r="A447" s="213" t="s">
        <v>344</v>
      </c>
      <c r="B447" s="206" t="s">
        <v>343</v>
      </c>
      <c r="C447" s="206" t="s">
        <v>190</v>
      </c>
      <c r="D447" s="206" t="s">
        <v>200</v>
      </c>
      <c r="E447" s="214" t="s">
        <v>334</v>
      </c>
      <c r="F447" s="206"/>
      <c r="G447" s="211"/>
      <c r="H447" s="211"/>
      <c r="I447" s="211" t="e">
        <f>#REF!+G447</f>
        <v>#REF!</v>
      </c>
      <c r="J447" s="211" t="e">
        <f t="shared" si="827"/>
        <v>#REF!</v>
      </c>
      <c r="K447" s="211" t="e">
        <f t="shared" si="839"/>
        <v>#REF!</v>
      </c>
      <c r="L447" s="211" t="e">
        <f t="shared" si="828"/>
        <v>#REF!</v>
      </c>
      <c r="M447" s="211" t="e">
        <f t="shared" si="828"/>
        <v>#REF!</v>
      </c>
      <c r="N447" s="211" t="e">
        <f t="shared" si="828"/>
        <v>#REF!</v>
      </c>
      <c r="O447" s="211" t="e">
        <f t="shared" si="828"/>
        <v>#REF!</v>
      </c>
      <c r="P447" s="211" t="e">
        <f t="shared" si="828"/>
        <v>#REF!</v>
      </c>
      <c r="Q447" s="211" t="e">
        <f t="shared" si="828"/>
        <v>#REF!</v>
      </c>
      <c r="R447" s="211" t="e">
        <f t="shared" si="828"/>
        <v>#REF!</v>
      </c>
      <c r="S447" s="211" t="e">
        <f t="shared" si="829"/>
        <v>#REF!</v>
      </c>
      <c r="T447" s="211" t="e">
        <f t="shared" si="830"/>
        <v>#REF!</v>
      </c>
      <c r="U447" s="211" t="e">
        <f t="shared" si="831"/>
        <v>#REF!</v>
      </c>
      <c r="V447" s="211" t="e">
        <f t="shared" si="832"/>
        <v>#REF!</v>
      </c>
      <c r="W447" s="211" t="e">
        <f t="shared" si="833"/>
        <v>#REF!</v>
      </c>
      <c r="X447" s="211" t="e">
        <f t="shared" si="834"/>
        <v>#REF!</v>
      </c>
      <c r="Y447" s="211" t="e">
        <f t="shared" si="835"/>
        <v>#REF!</v>
      </c>
      <c r="Z447" s="211" t="e">
        <f t="shared" si="836"/>
        <v>#REF!</v>
      </c>
      <c r="AA447" s="211" t="e">
        <f t="shared" si="837"/>
        <v>#REF!</v>
      </c>
      <c r="AB447" s="211" t="e">
        <f t="shared" si="838"/>
        <v>#REF!</v>
      </c>
    </row>
    <row r="448" spans="1:28" ht="38.25" hidden="1" customHeight="1" x14ac:dyDescent="0.2">
      <c r="A448" s="213" t="s">
        <v>345</v>
      </c>
      <c r="B448" s="206" t="s">
        <v>343</v>
      </c>
      <c r="C448" s="206" t="s">
        <v>190</v>
      </c>
      <c r="D448" s="206" t="s">
        <v>200</v>
      </c>
      <c r="E448" s="214" t="s">
        <v>334</v>
      </c>
      <c r="F448" s="206"/>
      <c r="G448" s="211"/>
      <c r="H448" s="211"/>
      <c r="I448" s="211" t="e">
        <f>#REF!+G448</f>
        <v>#REF!</v>
      </c>
      <c r="J448" s="211" t="e">
        <f t="shared" si="827"/>
        <v>#REF!</v>
      </c>
      <c r="K448" s="211" t="e">
        <f t="shared" si="839"/>
        <v>#REF!</v>
      </c>
      <c r="L448" s="211" t="e">
        <f t="shared" si="828"/>
        <v>#REF!</v>
      </c>
      <c r="M448" s="211" t="e">
        <f t="shared" si="828"/>
        <v>#REF!</v>
      </c>
      <c r="N448" s="211" t="e">
        <f t="shared" si="828"/>
        <v>#REF!</v>
      </c>
      <c r="O448" s="211" t="e">
        <f t="shared" si="828"/>
        <v>#REF!</v>
      </c>
      <c r="P448" s="211" t="e">
        <f t="shared" si="828"/>
        <v>#REF!</v>
      </c>
      <c r="Q448" s="211" t="e">
        <f t="shared" si="828"/>
        <v>#REF!</v>
      </c>
      <c r="R448" s="211" t="e">
        <f t="shared" si="828"/>
        <v>#REF!</v>
      </c>
      <c r="S448" s="211" t="e">
        <f t="shared" si="829"/>
        <v>#REF!</v>
      </c>
      <c r="T448" s="211" t="e">
        <f t="shared" si="830"/>
        <v>#REF!</v>
      </c>
      <c r="U448" s="211" t="e">
        <f t="shared" si="831"/>
        <v>#REF!</v>
      </c>
      <c r="V448" s="211" t="e">
        <f t="shared" si="832"/>
        <v>#REF!</v>
      </c>
      <c r="W448" s="211" t="e">
        <f t="shared" si="833"/>
        <v>#REF!</v>
      </c>
      <c r="X448" s="211" t="e">
        <f t="shared" si="834"/>
        <v>#REF!</v>
      </c>
      <c r="Y448" s="211" t="e">
        <f t="shared" si="835"/>
        <v>#REF!</v>
      </c>
      <c r="Z448" s="211" t="e">
        <f t="shared" si="836"/>
        <v>#REF!</v>
      </c>
      <c r="AA448" s="211" t="e">
        <f t="shared" si="837"/>
        <v>#REF!</v>
      </c>
      <c r="AB448" s="211" t="e">
        <f t="shared" si="838"/>
        <v>#REF!</v>
      </c>
    </row>
    <row r="449" spans="1:28" ht="12.75" hidden="1" customHeight="1" x14ac:dyDescent="0.2">
      <c r="A449" s="213" t="s">
        <v>63</v>
      </c>
      <c r="B449" s="206" t="s">
        <v>343</v>
      </c>
      <c r="C449" s="206" t="s">
        <v>190</v>
      </c>
      <c r="D449" s="206" t="s">
        <v>200</v>
      </c>
      <c r="E449" s="214" t="s">
        <v>334</v>
      </c>
      <c r="F449" s="206" t="s">
        <v>64</v>
      </c>
      <c r="G449" s="211"/>
      <c r="H449" s="211"/>
      <c r="I449" s="211" t="e">
        <f>#REF!+G449</f>
        <v>#REF!</v>
      </c>
      <c r="J449" s="211" t="e">
        <f t="shared" si="827"/>
        <v>#REF!</v>
      </c>
      <c r="K449" s="211" t="e">
        <f t="shared" si="839"/>
        <v>#REF!</v>
      </c>
      <c r="L449" s="211" t="e">
        <f t="shared" si="828"/>
        <v>#REF!</v>
      </c>
      <c r="M449" s="211" t="e">
        <f t="shared" si="828"/>
        <v>#REF!</v>
      </c>
      <c r="N449" s="211" t="e">
        <f t="shared" si="828"/>
        <v>#REF!</v>
      </c>
      <c r="O449" s="211" t="e">
        <f t="shared" si="828"/>
        <v>#REF!</v>
      </c>
      <c r="P449" s="211" t="e">
        <f t="shared" si="828"/>
        <v>#REF!</v>
      </c>
      <c r="Q449" s="211" t="e">
        <f t="shared" si="828"/>
        <v>#REF!</v>
      </c>
      <c r="R449" s="211" t="e">
        <f t="shared" si="828"/>
        <v>#REF!</v>
      </c>
      <c r="S449" s="211" t="e">
        <f t="shared" si="829"/>
        <v>#REF!</v>
      </c>
      <c r="T449" s="211" t="e">
        <f t="shared" si="830"/>
        <v>#REF!</v>
      </c>
      <c r="U449" s="211" t="e">
        <f t="shared" si="831"/>
        <v>#REF!</v>
      </c>
      <c r="V449" s="211" t="e">
        <f t="shared" si="832"/>
        <v>#REF!</v>
      </c>
      <c r="W449" s="211" t="e">
        <f t="shared" si="833"/>
        <v>#REF!</v>
      </c>
      <c r="X449" s="211" t="e">
        <f t="shared" si="834"/>
        <v>#REF!</v>
      </c>
      <c r="Y449" s="211" t="e">
        <f t="shared" si="835"/>
        <v>#REF!</v>
      </c>
      <c r="Z449" s="211" t="e">
        <f t="shared" si="836"/>
        <v>#REF!</v>
      </c>
      <c r="AA449" s="211" t="e">
        <f t="shared" si="837"/>
        <v>#REF!</v>
      </c>
      <c r="AB449" s="211" t="e">
        <f t="shared" si="838"/>
        <v>#REF!</v>
      </c>
    </row>
    <row r="450" spans="1:28" ht="12.75" hidden="1" customHeight="1" x14ac:dyDescent="0.2">
      <c r="A450" s="340" t="s">
        <v>346</v>
      </c>
      <c r="B450" s="206" t="s">
        <v>343</v>
      </c>
      <c r="C450" s="206" t="s">
        <v>190</v>
      </c>
      <c r="D450" s="206" t="s">
        <v>200</v>
      </c>
      <c r="E450" s="214" t="s">
        <v>334</v>
      </c>
      <c r="F450" s="204"/>
      <c r="G450" s="211"/>
      <c r="H450" s="211"/>
      <c r="I450" s="211" t="e">
        <f>#REF!+G450</f>
        <v>#REF!</v>
      </c>
      <c r="J450" s="211" t="e">
        <f t="shared" si="827"/>
        <v>#REF!</v>
      </c>
      <c r="K450" s="211" t="e">
        <f t="shared" si="839"/>
        <v>#REF!</v>
      </c>
      <c r="L450" s="211" t="e">
        <f t="shared" si="828"/>
        <v>#REF!</v>
      </c>
      <c r="M450" s="211" t="e">
        <f t="shared" si="828"/>
        <v>#REF!</v>
      </c>
      <c r="N450" s="211" t="e">
        <f t="shared" si="828"/>
        <v>#REF!</v>
      </c>
      <c r="O450" s="211" t="e">
        <f t="shared" si="828"/>
        <v>#REF!</v>
      </c>
      <c r="P450" s="211" t="e">
        <f t="shared" si="828"/>
        <v>#REF!</v>
      </c>
      <c r="Q450" s="211" t="e">
        <f t="shared" si="828"/>
        <v>#REF!</v>
      </c>
      <c r="R450" s="211" t="e">
        <f t="shared" si="828"/>
        <v>#REF!</v>
      </c>
      <c r="S450" s="211" t="e">
        <f t="shared" si="829"/>
        <v>#REF!</v>
      </c>
      <c r="T450" s="211" t="e">
        <f t="shared" si="830"/>
        <v>#REF!</v>
      </c>
      <c r="U450" s="211" t="e">
        <f t="shared" si="831"/>
        <v>#REF!</v>
      </c>
      <c r="V450" s="211" t="e">
        <f t="shared" si="832"/>
        <v>#REF!</v>
      </c>
      <c r="W450" s="211" t="e">
        <f t="shared" si="833"/>
        <v>#REF!</v>
      </c>
      <c r="X450" s="211" t="e">
        <f t="shared" si="834"/>
        <v>#REF!</v>
      </c>
      <c r="Y450" s="211" t="e">
        <f t="shared" si="835"/>
        <v>#REF!</v>
      </c>
      <c r="Z450" s="211" t="e">
        <f t="shared" si="836"/>
        <v>#REF!</v>
      </c>
      <c r="AA450" s="211" t="e">
        <f t="shared" si="837"/>
        <v>#REF!</v>
      </c>
      <c r="AB450" s="211" t="e">
        <f t="shared" si="838"/>
        <v>#REF!</v>
      </c>
    </row>
    <row r="451" spans="1:28" ht="12.75" hidden="1" customHeight="1" x14ac:dyDescent="0.2">
      <c r="A451" s="213" t="s">
        <v>347</v>
      </c>
      <c r="B451" s="206" t="s">
        <v>343</v>
      </c>
      <c r="C451" s="206" t="s">
        <v>190</v>
      </c>
      <c r="D451" s="206" t="s">
        <v>200</v>
      </c>
      <c r="E451" s="214" t="s">
        <v>334</v>
      </c>
      <c r="F451" s="206"/>
      <c r="G451" s="211"/>
      <c r="H451" s="211"/>
      <c r="I451" s="211" t="e">
        <f>#REF!+G451</f>
        <v>#REF!</v>
      </c>
      <c r="J451" s="211" t="e">
        <f t="shared" si="827"/>
        <v>#REF!</v>
      </c>
      <c r="K451" s="211" t="e">
        <f t="shared" si="839"/>
        <v>#REF!</v>
      </c>
      <c r="L451" s="211" t="e">
        <f t="shared" si="828"/>
        <v>#REF!</v>
      </c>
      <c r="M451" s="211" t="e">
        <f t="shared" si="828"/>
        <v>#REF!</v>
      </c>
      <c r="N451" s="211" t="e">
        <f t="shared" si="828"/>
        <v>#REF!</v>
      </c>
      <c r="O451" s="211" t="e">
        <f t="shared" si="828"/>
        <v>#REF!</v>
      </c>
      <c r="P451" s="211" t="e">
        <f t="shared" si="828"/>
        <v>#REF!</v>
      </c>
      <c r="Q451" s="211" t="e">
        <f t="shared" si="828"/>
        <v>#REF!</v>
      </c>
      <c r="R451" s="211" t="e">
        <f t="shared" si="828"/>
        <v>#REF!</v>
      </c>
      <c r="S451" s="211" t="e">
        <f t="shared" si="829"/>
        <v>#REF!</v>
      </c>
      <c r="T451" s="211" t="e">
        <f t="shared" si="830"/>
        <v>#REF!</v>
      </c>
      <c r="U451" s="211" t="e">
        <f t="shared" si="831"/>
        <v>#REF!</v>
      </c>
      <c r="V451" s="211" t="e">
        <f t="shared" si="832"/>
        <v>#REF!</v>
      </c>
      <c r="W451" s="211" t="e">
        <f t="shared" si="833"/>
        <v>#REF!</v>
      </c>
      <c r="X451" s="211" t="e">
        <f t="shared" si="834"/>
        <v>#REF!</v>
      </c>
      <c r="Y451" s="211" t="e">
        <f t="shared" si="835"/>
        <v>#REF!</v>
      </c>
      <c r="Z451" s="211" t="e">
        <f t="shared" si="836"/>
        <v>#REF!</v>
      </c>
      <c r="AA451" s="211" t="e">
        <f t="shared" si="837"/>
        <v>#REF!</v>
      </c>
      <c r="AB451" s="211" t="e">
        <f t="shared" si="838"/>
        <v>#REF!</v>
      </c>
    </row>
    <row r="452" spans="1:28" ht="15.75" hidden="1" customHeight="1" x14ac:dyDescent="0.2">
      <c r="A452" s="213" t="s">
        <v>348</v>
      </c>
      <c r="B452" s="206" t="s">
        <v>343</v>
      </c>
      <c r="C452" s="206" t="s">
        <v>190</v>
      </c>
      <c r="D452" s="206" t="s">
        <v>200</v>
      </c>
      <c r="E452" s="214" t="s">
        <v>334</v>
      </c>
      <c r="F452" s="206"/>
      <c r="G452" s="211"/>
      <c r="H452" s="211"/>
      <c r="I452" s="211" t="e">
        <f>#REF!+G452</f>
        <v>#REF!</v>
      </c>
      <c r="J452" s="211" t="e">
        <f t="shared" si="827"/>
        <v>#REF!</v>
      </c>
      <c r="K452" s="211" t="e">
        <f t="shared" si="839"/>
        <v>#REF!</v>
      </c>
      <c r="L452" s="211" t="e">
        <f t="shared" si="828"/>
        <v>#REF!</v>
      </c>
      <c r="M452" s="211" t="e">
        <f t="shared" si="828"/>
        <v>#REF!</v>
      </c>
      <c r="N452" s="211" t="e">
        <f t="shared" si="828"/>
        <v>#REF!</v>
      </c>
      <c r="O452" s="211" t="e">
        <f t="shared" si="828"/>
        <v>#REF!</v>
      </c>
      <c r="P452" s="211" t="e">
        <f t="shared" si="828"/>
        <v>#REF!</v>
      </c>
      <c r="Q452" s="211" t="e">
        <f t="shared" si="828"/>
        <v>#REF!</v>
      </c>
      <c r="R452" s="211" t="e">
        <f t="shared" si="828"/>
        <v>#REF!</v>
      </c>
      <c r="S452" s="211" t="e">
        <f t="shared" si="829"/>
        <v>#REF!</v>
      </c>
      <c r="T452" s="211" t="e">
        <f t="shared" si="830"/>
        <v>#REF!</v>
      </c>
      <c r="U452" s="211" t="e">
        <f t="shared" si="831"/>
        <v>#REF!</v>
      </c>
      <c r="V452" s="211" t="e">
        <f t="shared" si="832"/>
        <v>#REF!</v>
      </c>
      <c r="W452" s="211" t="e">
        <f t="shared" si="833"/>
        <v>#REF!</v>
      </c>
      <c r="X452" s="211" t="e">
        <f t="shared" si="834"/>
        <v>#REF!</v>
      </c>
      <c r="Y452" s="211" t="e">
        <f t="shared" si="835"/>
        <v>#REF!</v>
      </c>
      <c r="Z452" s="211" t="e">
        <f t="shared" si="836"/>
        <v>#REF!</v>
      </c>
      <c r="AA452" s="211" t="e">
        <f t="shared" si="837"/>
        <v>#REF!</v>
      </c>
      <c r="AB452" s="211" t="e">
        <f t="shared" si="838"/>
        <v>#REF!</v>
      </c>
    </row>
    <row r="453" spans="1:28" ht="12.75" hidden="1" customHeight="1" x14ac:dyDescent="0.2">
      <c r="A453" s="213" t="s">
        <v>149</v>
      </c>
      <c r="B453" s="206" t="s">
        <v>343</v>
      </c>
      <c r="C453" s="206" t="s">
        <v>190</v>
      </c>
      <c r="D453" s="206" t="s">
        <v>200</v>
      </c>
      <c r="E453" s="214" t="s">
        <v>334</v>
      </c>
      <c r="F453" s="206" t="s">
        <v>150</v>
      </c>
      <c r="G453" s="211"/>
      <c r="H453" s="211"/>
      <c r="I453" s="211" t="e">
        <f>#REF!+G453</f>
        <v>#REF!</v>
      </c>
      <c r="J453" s="211" t="e">
        <f t="shared" si="827"/>
        <v>#REF!</v>
      </c>
      <c r="K453" s="211" t="e">
        <f t="shared" si="839"/>
        <v>#REF!</v>
      </c>
      <c r="L453" s="211" t="e">
        <f t="shared" si="828"/>
        <v>#REF!</v>
      </c>
      <c r="M453" s="211" t="e">
        <f t="shared" si="828"/>
        <v>#REF!</v>
      </c>
      <c r="N453" s="211" t="e">
        <f t="shared" si="828"/>
        <v>#REF!</v>
      </c>
      <c r="O453" s="211" t="e">
        <f t="shared" si="828"/>
        <v>#REF!</v>
      </c>
      <c r="P453" s="211" t="e">
        <f t="shared" si="828"/>
        <v>#REF!</v>
      </c>
      <c r="Q453" s="211" t="e">
        <f t="shared" si="828"/>
        <v>#REF!</v>
      </c>
      <c r="R453" s="211" t="e">
        <f t="shared" si="828"/>
        <v>#REF!</v>
      </c>
      <c r="S453" s="211" t="e">
        <f t="shared" si="829"/>
        <v>#REF!</v>
      </c>
      <c r="T453" s="211" t="e">
        <f t="shared" si="830"/>
        <v>#REF!</v>
      </c>
      <c r="U453" s="211" t="e">
        <f t="shared" si="831"/>
        <v>#REF!</v>
      </c>
      <c r="V453" s="211" t="e">
        <f t="shared" si="832"/>
        <v>#REF!</v>
      </c>
      <c r="W453" s="211" t="e">
        <f t="shared" si="833"/>
        <v>#REF!</v>
      </c>
      <c r="X453" s="211" t="e">
        <f t="shared" si="834"/>
        <v>#REF!</v>
      </c>
      <c r="Y453" s="211" t="e">
        <f t="shared" si="835"/>
        <v>#REF!</v>
      </c>
      <c r="Z453" s="211" t="e">
        <f t="shared" si="836"/>
        <v>#REF!</v>
      </c>
      <c r="AA453" s="211" t="e">
        <f t="shared" si="837"/>
        <v>#REF!</v>
      </c>
      <c r="AB453" s="211" t="e">
        <f t="shared" si="838"/>
        <v>#REF!</v>
      </c>
    </row>
    <row r="454" spans="1:28" ht="12.75" hidden="1" customHeight="1" x14ac:dyDescent="0.2">
      <c r="A454" s="213" t="s">
        <v>63</v>
      </c>
      <c r="B454" s="206" t="s">
        <v>343</v>
      </c>
      <c r="C454" s="206" t="s">
        <v>190</v>
      </c>
      <c r="D454" s="206" t="s">
        <v>200</v>
      </c>
      <c r="E454" s="214" t="s">
        <v>334</v>
      </c>
      <c r="F454" s="206" t="s">
        <v>64</v>
      </c>
      <c r="G454" s="211"/>
      <c r="H454" s="211"/>
      <c r="I454" s="211" t="e">
        <f>#REF!+G454</f>
        <v>#REF!</v>
      </c>
      <c r="J454" s="211" t="e">
        <f t="shared" si="827"/>
        <v>#REF!</v>
      </c>
      <c r="K454" s="211" t="e">
        <f t="shared" si="839"/>
        <v>#REF!</v>
      </c>
      <c r="L454" s="211" t="e">
        <f t="shared" si="828"/>
        <v>#REF!</v>
      </c>
      <c r="M454" s="211" t="e">
        <f t="shared" si="828"/>
        <v>#REF!</v>
      </c>
      <c r="N454" s="211" t="e">
        <f t="shared" si="828"/>
        <v>#REF!</v>
      </c>
      <c r="O454" s="211" t="e">
        <f t="shared" si="828"/>
        <v>#REF!</v>
      </c>
      <c r="P454" s="211" t="e">
        <f t="shared" si="828"/>
        <v>#REF!</v>
      </c>
      <c r="Q454" s="211" t="e">
        <f t="shared" si="828"/>
        <v>#REF!</v>
      </c>
      <c r="R454" s="211" t="e">
        <f t="shared" si="828"/>
        <v>#REF!</v>
      </c>
      <c r="S454" s="211" t="e">
        <f t="shared" si="829"/>
        <v>#REF!</v>
      </c>
      <c r="T454" s="211" t="e">
        <f t="shared" si="830"/>
        <v>#REF!</v>
      </c>
      <c r="U454" s="211" t="e">
        <f t="shared" si="831"/>
        <v>#REF!</v>
      </c>
      <c r="V454" s="211" t="e">
        <f t="shared" si="832"/>
        <v>#REF!</v>
      </c>
      <c r="W454" s="211" t="e">
        <f t="shared" si="833"/>
        <v>#REF!</v>
      </c>
      <c r="X454" s="211" t="e">
        <f t="shared" si="834"/>
        <v>#REF!</v>
      </c>
      <c r="Y454" s="211" t="e">
        <f t="shared" si="835"/>
        <v>#REF!</v>
      </c>
      <c r="Z454" s="211" t="e">
        <f t="shared" si="836"/>
        <v>#REF!</v>
      </c>
      <c r="AA454" s="211" t="e">
        <f t="shared" si="837"/>
        <v>#REF!</v>
      </c>
      <c r="AB454" s="211" t="e">
        <f t="shared" si="838"/>
        <v>#REF!</v>
      </c>
    </row>
    <row r="455" spans="1:28" hidden="1" x14ac:dyDescent="0.2">
      <c r="A455" s="213" t="s">
        <v>103</v>
      </c>
      <c r="B455" s="206" t="s">
        <v>343</v>
      </c>
      <c r="C455" s="206" t="s">
        <v>190</v>
      </c>
      <c r="D455" s="206" t="s">
        <v>200</v>
      </c>
      <c r="E455" s="214" t="s">
        <v>334</v>
      </c>
      <c r="F455" s="206" t="s">
        <v>104</v>
      </c>
      <c r="G455" s="211"/>
      <c r="H455" s="211"/>
      <c r="I455" s="211">
        <v>-70</v>
      </c>
      <c r="J455" s="211">
        <f t="shared" si="827"/>
        <v>-70</v>
      </c>
      <c r="K455" s="211">
        <v>-70</v>
      </c>
      <c r="L455" s="211">
        <f t="shared" si="828"/>
        <v>-70</v>
      </c>
      <c r="M455" s="211">
        <f t="shared" si="828"/>
        <v>-140</v>
      </c>
      <c r="N455" s="211">
        <f t="shared" si="828"/>
        <v>-140</v>
      </c>
      <c r="O455" s="211">
        <f t="shared" si="828"/>
        <v>-210</v>
      </c>
      <c r="P455" s="211">
        <f t="shared" si="828"/>
        <v>-210</v>
      </c>
      <c r="Q455" s="211">
        <f t="shared" si="828"/>
        <v>-350</v>
      </c>
      <c r="R455" s="211">
        <f t="shared" si="828"/>
        <v>-350</v>
      </c>
      <c r="S455" s="211">
        <f t="shared" si="829"/>
        <v>-560</v>
      </c>
      <c r="T455" s="211">
        <f t="shared" si="830"/>
        <v>-560</v>
      </c>
      <c r="U455" s="211">
        <f t="shared" si="831"/>
        <v>-910</v>
      </c>
      <c r="V455" s="211">
        <f t="shared" si="832"/>
        <v>-910</v>
      </c>
      <c r="W455" s="211">
        <f t="shared" si="833"/>
        <v>-1470</v>
      </c>
      <c r="X455" s="211">
        <f t="shared" si="834"/>
        <v>-1470</v>
      </c>
      <c r="Y455" s="211">
        <f t="shared" si="835"/>
        <v>-2380</v>
      </c>
      <c r="Z455" s="211">
        <f t="shared" si="836"/>
        <v>-2380</v>
      </c>
      <c r="AA455" s="211">
        <f t="shared" si="837"/>
        <v>-3850</v>
      </c>
      <c r="AB455" s="211">
        <f t="shared" si="838"/>
        <v>-3850</v>
      </c>
    </row>
    <row r="456" spans="1:28" ht="26.25" hidden="1" customHeight="1" x14ac:dyDescent="0.2">
      <c r="A456" s="213" t="s">
        <v>942</v>
      </c>
      <c r="B456" s="206" t="s">
        <v>343</v>
      </c>
      <c r="C456" s="206" t="s">
        <v>190</v>
      </c>
      <c r="D456" s="206" t="s">
        <v>200</v>
      </c>
      <c r="E456" s="214" t="s">
        <v>458</v>
      </c>
      <c r="F456" s="206"/>
      <c r="G456" s="211"/>
      <c r="H456" s="211"/>
      <c r="I456" s="211">
        <f t="shared" ref="I456:AA457" si="840">I457</f>
        <v>-4839.8</v>
      </c>
      <c r="J456" s="211" t="e">
        <f t="shared" si="840"/>
        <v>#REF!</v>
      </c>
      <c r="K456" s="211">
        <f t="shared" si="840"/>
        <v>-4839.8</v>
      </c>
      <c r="L456" s="211" t="e">
        <f t="shared" si="840"/>
        <v>#REF!</v>
      </c>
      <c r="M456" s="211" t="e">
        <f t="shared" si="840"/>
        <v>#REF!</v>
      </c>
      <c r="N456" s="211" t="e">
        <f t="shared" si="840"/>
        <v>#REF!</v>
      </c>
      <c r="O456" s="211" t="e">
        <f t="shared" si="840"/>
        <v>#REF!</v>
      </c>
      <c r="P456" s="211" t="e">
        <f t="shared" si="840"/>
        <v>#REF!</v>
      </c>
      <c r="Q456" s="211" t="e">
        <f t="shared" si="840"/>
        <v>#REF!</v>
      </c>
      <c r="R456" s="211" t="e">
        <f t="shared" si="840"/>
        <v>#REF!</v>
      </c>
      <c r="S456" s="211" t="e">
        <f t="shared" si="840"/>
        <v>#REF!</v>
      </c>
      <c r="T456" s="211" t="e">
        <f t="shared" si="840"/>
        <v>#REF!</v>
      </c>
      <c r="U456" s="211" t="e">
        <f t="shared" si="840"/>
        <v>#REF!</v>
      </c>
      <c r="V456" s="211" t="e">
        <f t="shared" si="840"/>
        <v>#REF!</v>
      </c>
      <c r="W456" s="211" t="e">
        <f t="shared" si="840"/>
        <v>#REF!</v>
      </c>
      <c r="X456" s="211" t="e">
        <f t="shared" si="840"/>
        <v>#REF!</v>
      </c>
      <c r="Y456" s="211" t="e">
        <f t="shared" si="840"/>
        <v>#REF!</v>
      </c>
      <c r="Z456" s="211" t="e">
        <f t="shared" ref="Y456:AB457" si="841">Z457</f>
        <v>#REF!</v>
      </c>
      <c r="AA456" s="211" t="e">
        <f t="shared" si="840"/>
        <v>#REF!</v>
      </c>
      <c r="AB456" s="211" t="e">
        <f t="shared" si="841"/>
        <v>#REF!</v>
      </c>
    </row>
    <row r="457" spans="1:28" ht="44.25" hidden="1" customHeight="1" x14ac:dyDescent="0.2">
      <c r="A457" s="213" t="s">
        <v>963</v>
      </c>
      <c r="B457" s="206" t="s">
        <v>343</v>
      </c>
      <c r="C457" s="206" t="s">
        <v>190</v>
      </c>
      <c r="D457" s="206" t="s">
        <v>200</v>
      </c>
      <c r="E457" s="214" t="s">
        <v>459</v>
      </c>
      <c r="F457" s="206"/>
      <c r="G457" s="211"/>
      <c r="H457" s="211"/>
      <c r="I457" s="211">
        <f t="shared" si="840"/>
        <v>-4839.8</v>
      </c>
      <c r="J457" s="211" t="e">
        <f t="shared" si="840"/>
        <v>#REF!</v>
      </c>
      <c r="K457" s="211">
        <f t="shared" si="840"/>
        <v>-4839.8</v>
      </c>
      <c r="L457" s="211" t="e">
        <f t="shared" si="840"/>
        <v>#REF!</v>
      </c>
      <c r="M457" s="211" t="e">
        <f t="shared" si="840"/>
        <v>#REF!</v>
      </c>
      <c r="N457" s="211" t="e">
        <f t="shared" si="840"/>
        <v>#REF!</v>
      </c>
      <c r="O457" s="211" t="e">
        <f t="shared" si="840"/>
        <v>#REF!</v>
      </c>
      <c r="P457" s="211" t="e">
        <f t="shared" si="840"/>
        <v>#REF!</v>
      </c>
      <c r="Q457" s="211" t="e">
        <f t="shared" si="840"/>
        <v>#REF!</v>
      </c>
      <c r="R457" s="211" t="e">
        <f t="shared" si="840"/>
        <v>#REF!</v>
      </c>
      <c r="S457" s="211" t="e">
        <f t="shared" si="840"/>
        <v>#REF!</v>
      </c>
      <c r="T457" s="211" t="e">
        <f t="shared" si="840"/>
        <v>#REF!</v>
      </c>
      <c r="U457" s="211" t="e">
        <f t="shared" si="840"/>
        <v>#REF!</v>
      </c>
      <c r="V457" s="211" t="e">
        <f t="shared" si="840"/>
        <v>#REF!</v>
      </c>
      <c r="W457" s="211" t="e">
        <f t="shared" si="840"/>
        <v>#REF!</v>
      </c>
      <c r="X457" s="211" t="e">
        <f t="shared" si="840"/>
        <v>#REF!</v>
      </c>
      <c r="Y457" s="211" t="e">
        <f t="shared" si="841"/>
        <v>#REF!</v>
      </c>
      <c r="Z457" s="211" t="e">
        <f t="shared" si="841"/>
        <v>#REF!</v>
      </c>
      <c r="AA457" s="211" t="e">
        <f t="shared" si="841"/>
        <v>#REF!</v>
      </c>
      <c r="AB457" s="211" t="e">
        <f t="shared" si="841"/>
        <v>#REF!</v>
      </c>
    </row>
    <row r="458" spans="1:28" ht="27.75" hidden="1" customHeight="1" x14ac:dyDescent="0.2">
      <c r="A458" s="213" t="s">
        <v>948</v>
      </c>
      <c r="B458" s="206" t="s">
        <v>343</v>
      </c>
      <c r="C458" s="206" t="s">
        <v>190</v>
      </c>
      <c r="D458" s="206" t="s">
        <v>200</v>
      </c>
      <c r="E458" s="206" t="s">
        <v>462</v>
      </c>
      <c r="F458" s="206"/>
      <c r="G458" s="211"/>
      <c r="H458" s="211"/>
      <c r="I458" s="211">
        <f>I459+I460+I461+I462+I463+I464</f>
        <v>-4839.8</v>
      </c>
      <c r="J458" s="211" t="e">
        <f>J459+J460+J461+J462+J463+J464</f>
        <v>#REF!</v>
      </c>
      <c r="K458" s="211">
        <f>K459+K460+K461+K462+K463+K464</f>
        <v>-4839.8</v>
      </c>
      <c r="L458" s="211" t="e">
        <f>L459+L460+L461+L462+L463+L464</f>
        <v>#REF!</v>
      </c>
      <c r="M458" s="211" t="e">
        <f>M459+M460+M461+M462+M463+M464</f>
        <v>#REF!</v>
      </c>
      <c r="N458" s="211" t="e">
        <f t="shared" ref="N458:R458" si="842">N459+N460+N461+N462+N463+N464</f>
        <v>#REF!</v>
      </c>
      <c r="O458" s="211" t="e">
        <f t="shared" si="842"/>
        <v>#REF!</v>
      </c>
      <c r="P458" s="211" t="e">
        <f t="shared" si="842"/>
        <v>#REF!</v>
      </c>
      <c r="Q458" s="211" t="e">
        <f t="shared" si="842"/>
        <v>#REF!</v>
      </c>
      <c r="R458" s="211" t="e">
        <f t="shared" si="842"/>
        <v>#REF!</v>
      </c>
      <c r="S458" s="211" t="e">
        <f t="shared" ref="S458:T458" si="843">S459+S460+S461+S462+S463+S464</f>
        <v>#REF!</v>
      </c>
      <c r="T458" s="211" t="e">
        <f t="shared" si="843"/>
        <v>#REF!</v>
      </c>
      <c r="U458" s="211" t="e">
        <f t="shared" ref="U458:V458" si="844">U459+U460+U461+U462+U463+U464</f>
        <v>#REF!</v>
      </c>
      <c r="V458" s="211" t="e">
        <f t="shared" si="844"/>
        <v>#REF!</v>
      </c>
      <c r="W458" s="211" t="e">
        <f t="shared" ref="W458:X458" si="845">W459+W460+W461+W462+W463+W464</f>
        <v>#REF!</v>
      </c>
      <c r="X458" s="211" t="e">
        <f t="shared" si="845"/>
        <v>#REF!</v>
      </c>
      <c r="Y458" s="211" t="e">
        <f t="shared" ref="Y458:Z458" si="846">Y459+Y460+Y461+Y462+Y463+Y464</f>
        <v>#REF!</v>
      </c>
      <c r="Z458" s="211" t="e">
        <f t="shared" si="846"/>
        <v>#REF!</v>
      </c>
      <c r="AA458" s="211" t="e">
        <f t="shared" ref="AA458:AB458" si="847">AA459+AA460+AA461+AA462+AA463+AA464</f>
        <v>#REF!</v>
      </c>
      <c r="AB458" s="211" t="e">
        <f t="shared" si="847"/>
        <v>#REF!</v>
      </c>
    </row>
    <row r="459" spans="1:28" ht="12.75" hidden="1" customHeight="1" x14ac:dyDescent="0.2">
      <c r="A459" s="213" t="s">
        <v>886</v>
      </c>
      <c r="B459" s="206" t="s">
        <v>343</v>
      </c>
      <c r="C459" s="206" t="s">
        <v>190</v>
      </c>
      <c r="D459" s="206" t="s">
        <v>200</v>
      </c>
      <c r="E459" s="206" t="s">
        <v>462</v>
      </c>
      <c r="F459" s="206" t="s">
        <v>96</v>
      </c>
      <c r="G459" s="211"/>
      <c r="H459" s="211"/>
      <c r="I459" s="211">
        <v>-3954.8</v>
      </c>
      <c r="J459" s="211" t="e">
        <f>#REF!+I459</f>
        <v>#REF!</v>
      </c>
      <c r="K459" s="211">
        <v>-3954.8</v>
      </c>
      <c r="L459" s="211" t="e">
        <f>#REF!+J459</f>
        <v>#REF!</v>
      </c>
      <c r="M459" s="211" t="e">
        <f>#REF!+K459</f>
        <v>#REF!</v>
      </c>
      <c r="N459" s="211" t="e">
        <f>#REF!+L459</f>
        <v>#REF!</v>
      </c>
      <c r="O459" s="211" t="e">
        <f>#REF!+M459</f>
        <v>#REF!</v>
      </c>
      <c r="P459" s="211" t="e">
        <f>#REF!+N459</f>
        <v>#REF!</v>
      </c>
      <c r="Q459" s="211" t="e">
        <f>#REF!+O459</f>
        <v>#REF!</v>
      </c>
      <c r="R459" s="211" t="e">
        <f>#REF!+P459</f>
        <v>#REF!</v>
      </c>
      <c r="S459" s="211" t="e">
        <f>#REF!+Q459</f>
        <v>#REF!</v>
      </c>
      <c r="T459" s="211" t="e">
        <f>#REF!+R459</f>
        <v>#REF!</v>
      </c>
      <c r="U459" s="211" t="e">
        <f>#REF!+S459</f>
        <v>#REF!</v>
      </c>
      <c r="V459" s="211" t="e">
        <f>#REF!+T459</f>
        <v>#REF!</v>
      </c>
      <c r="W459" s="211" t="e">
        <f>#REF!+U459</f>
        <v>#REF!</v>
      </c>
      <c r="X459" s="211" t="e">
        <f>#REF!+V459</f>
        <v>#REF!</v>
      </c>
      <c r="Y459" s="211" t="e">
        <f>#REF!+W459</f>
        <v>#REF!</v>
      </c>
      <c r="Z459" s="211" t="e">
        <f>#REF!+X459</f>
        <v>#REF!</v>
      </c>
      <c r="AA459" s="211" t="e">
        <f>#REF!+Y459</f>
        <v>#REF!</v>
      </c>
      <c r="AB459" s="211" t="e">
        <f>#REF!+Z459</f>
        <v>#REF!</v>
      </c>
    </row>
    <row r="460" spans="1:28" ht="12.75" hidden="1" customHeight="1" x14ac:dyDescent="0.2">
      <c r="A460" s="213" t="s">
        <v>97</v>
      </c>
      <c r="B460" s="206" t="s">
        <v>343</v>
      </c>
      <c r="C460" s="206" t="s">
        <v>190</v>
      </c>
      <c r="D460" s="206" t="s">
        <v>200</v>
      </c>
      <c r="E460" s="206" t="s">
        <v>462</v>
      </c>
      <c r="F460" s="206" t="s">
        <v>98</v>
      </c>
      <c r="G460" s="211"/>
      <c r="H460" s="211"/>
      <c r="I460" s="211">
        <v>-98</v>
      </c>
      <c r="J460" s="211" t="e">
        <f>#REF!+I460</f>
        <v>#REF!</v>
      </c>
      <c r="K460" s="211">
        <v>-98</v>
      </c>
      <c r="L460" s="211" t="e">
        <f>#REF!+J460</f>
        <v>#REF!</v>
      </c>
      <c r="M460" s="211" t="e">
        <f>#REF!+K460</f>
        <v>#REF!</v>
      </c>
      <c r="N460" s="211" t="e">
        <f>#REF!+L460</f>
        <v>#REF!</v>
      </c>
      <c r="O460" s="211" t="e">
        <f>#REF!+M460</f>
        <v>#REF!</v>
      </c>
      <c r="P460" s="211" t="e">
        <f>#REF!+N460</f>
        <v>#REF!</v>
      </c>
      <c r="Q460" s="211" t="e">
        <f>#REF!+O460</f>
        <v>#REF!</v>
      </c>
      <c r="R460" s="211" t="e">
        <f>#REF!+P460</f>
        <v>#REF!</v>
      </c>
      <c r="S460" s="211" t="e">
        <f>#REF!+Q460</f>
        <v>#REF!</v>
      </c>
      <c r="T460" s="211" t="e">
        <f>#REF!+R460</f>
        <v>#REF!</v>
      </c>
      <c r="U460" s="211" t="e">
        <f>#REF!+S460</f>
        <v>#REF!</v>
      </c>
      <c r="V460" s="211" t="e">
        <f>#REF!+T460</f>
        <v>#REF!</v>
      </c>
      <c r="W460" s="211" t="e">
        <f>#REF!+U460</f>
        <v>#REF!</v>
      </c>
      <c r="X460" s="211" t="e">
        <f>#REF!+V460</f>
        <v>#REF!</v>
      </c>
      <c r="Y460" s="211" t="e">
        <f>#REF!+W460</f>
        <v>#REF!</v>
      </c>
      <c r="Z460" s="211" t="e">
        <f>#REF!+X460</f>
        <v>#REF!</v>
      </c>
      <c r="AA460" s="211" t="e">
        <f>#REF!+Y460</f>
        <v>#REF!</v>
      </c>
      <c r="AB460" s="211" t="e">
        <f>#REF!+Z460</f>
        <v>#REF!</v>
      </c>
    </row>
    <row r="461" spans="1:28" ht="18.75" hidden="1" customHeight="1" x14ac:dyDescent="0.2">
      <c r="A461" s="213" t="s">
        <v>99</v>
      </c>
      <c r="B461" s="206" t="s">
        <v>343</v>
      </c>
      <c r="C461" s="206" t="s">
        <v>190</v>
      </c>
      <c r="D461" s="206" t="s">
        <v>200</v>
      </c>
      <c r="E461" s="206" t="s">
        <v>462</v>
      </c>
      <c r="F461" s="206" t="s">
        <v>100</v>
      </c>
      <c r="G461" s="211"/>
      <c r="H461" s="211"/>
      <c r="I461" s="211">
        <v>-340</v>
      </c>
      <c r="J461" s="211" t="e">
        <f>#REF!+I461</f>
        <v>#REF!</v>
      </c>
      <c r="K461" s="211">
        <v>-340</v>
      </c>
      <c r="L461" s="211" t="e">
        <f>#REF!+J461</f>
        <v>#REF!</v>
      </c>
      <c r="M461" s="211" t="e">
        <f>#REF!+K461</f>
        <v>#REF!</v>
      </c>
      <c r="N461" s="211" t="e">
        <f>#REF!+L461</f>
        <v>#REF!</v>
      </c>
      <c r="O461" s="211" t="e">
        <f>#REF!+M461</f>
        <v>#REF!</v>
      </c>
      <c r="P461" s="211" t="e">
        <f>#REF!+N461</f>
        <v>#REF!</v>
      </c>
      <c r="Q461" s="211" t="e">
        <f>#REF!+O461</f>
        <v>#REF!</v>
      </c>
      <c r="R461" s="211" t="e">
        <f>#REF!+P461</f>
        <v>#REF!</v>
      </c>
      <c r="S461" s="211" t="e">
        <f>#REF!+Q461</f>
        <v>#REF!</v>
      </c>
      <c r="T461" s="211" t="e">
        <f>#REF!+R461</f>
        <v>#REF!</v>
      </c>
      <c r="U461" s="211" t="e">
        <f>#REF!+S461</f>
        <v>#REF!</v>
      </c>
      <c r="V461" s="211" t="e">
        <f>#REF!+T461</f>
        <v>#REF!</v>
      </c>
      <c r="W461" s="211" t="e">
        <f>#REF!+U461</f>
        <v>#REF!</v>
      </c>
      <c r="X461" s="211" t="e">
        <f>#REF!+V461</f>
        <v>#REF!</v>
      </c>
      <c r="Y461" s="211" t="e">
        <f>#REF!+W461</f>
        <v>#REF!</v>
      </c>
      <c r="Z461" s="211" t="e">
        <f>#REF!+X461</f>
        <v>#REF!</v>
      </c>
      <c r="AA461" s="211" t="e">
        <f>#REF!+Y461</f>
        <v>#REF!</v>
      </c>
      <c r="AB461" s="211" t="e">
        <f>#REF!+Z461</f>
        <v>#REF!</v>
      </c>
    </row>
    <row r="462" spans="1:28" ht="18.75" hidden="1" customHeight="1" x14ac:dyDescent="0.2">
      <c r="A462" s="213" t="s">
        <v>1222</v>
      </c>
      <c r="B462" s="206" t="s">
        <v>343</v>
      </c>
      <c r="C462" s="206" t="s">
        <v>190</v>
      </c>
      <c r="D462" s="206" t="s">
        <v>200</v>
      </c>
      <c r="E462" s="206" t="s">
        <v>462</v>
      </c>
      <c r="F462" s="206" t="s">
        <v>94</v>
      </c>
      <c r="G462" s="211"/>
      <c r="H462" s="211"/>
      <c r="I462" s="211">
        <v>-387</v>
      </c>
      <c r="J462" s="211" t="e">
        <f>#REF!+I462</f>
        <v>#REF!</v>
      </c>
      <c r="K462" s="211">
        <v>-387</v>
      </c>
      <c r="L462" s="211" t="e">
        <f>#REF!+J462</f>
        <v>#REF!</v>
      </c>
      <c r="M462" s="211" t="e">
        <f>#REF!+K462</f>
        <v>#REF!</v>
      </c>
      <c r="N462" s="211" t="e">
        <f>#REF!+L462</f>
        <v>#REF!</v>
      </c>
      <c r="O462" s="211" t="e">
        <f>#REF!+M462</f>
        <v>#REF!</v>
      </c>
      <c r="P462" s="211" t="e">
        <f>#REF!+N462</f>
        <v>#REF!</v>
      </c>
      <c r="Q462" s="211" t="e">
        <f>#REF!+O462</f>
        <v>#REF!</v>
      </c>
      <c r="R462" s="211" t="e">
        <f>#REF!+P462</f>
        <v>#REF!</v>
      </c>
      <c r="S462" s="211" t="e">
        <f>#REF!+Q462</f>
        <v>#REF!</v>
      </c>
      <c r="T462" s="211" t="e">
        <f>#REF!+R462</f>
        <v>#REF!</v>
      </c>
      <c r="U462" s="211" t="e">
        <f>#REF!+S462</f>
        <v>#REF!</v>
      </c>
      <c r="V462" s="211" t="e">
        <f>#REF!+T462</f>
        <v>#REF!</v>
      </c>
      <c r="W462" s="211" t="e">
        <f>#REF!+U462</f>
        <v>#REF!</v>
      </c>
      <c r="X462" s="211" t="e">
        <f>#REF!+V462</f>
        <v>#REF!</v>
      </c>
      <c r="Y462" s="211" t="e">
        <f>#REF!+W462</f>
        <v>#REF!</v>
      </c>
      <c r="Z462" s="211" t="e">
        <f>#REF!+X462</f>
        <v>#REF!</v>
      </c>
      <c r="AA462" s="211" t="e">
        <f>#REF!+Y462</f>
        <v>#REF!</v>
      </c>
      <c r="AB462" s="211" t="e">
        <f>#REF!+Z462</f>
        <v>#REF!</v>
      </c>
    </row>
    <row r="463" spans="1:28" ht="12.75" hidden="1" customHeight="1" x14ac:dyDescent="0.2">
      <c r="A463" s="213" t="s">
        <v>103</v>
      </c>
      <c r="B463" s="206" t="s">
        <v>343</v>
      </c>
      <c r="C463" s="206" t="s">
        <v>190</v>
      </c>
      <c r="D463" s="206" t="s">
        <v>200</v>
      </c>
      <c r="E463" s="206" t="s">
        <v>462</v>
      </c>
      <c r="F463" s="206" t="s">
        <v>104</v>
      </c>
      <c r="G463" s="211"/>
      <c r="H463" s="211"/>
      <c r="I463" s="211">
        <v>-23</v>
      </c>
      <c r="J463" s="211" t="e">
        <f>#REF!+I463</f>
        <v>#REF!</v>
      </c>
      <c r="K463" s="211">
        <v>-23</v>
      </c>
      <c r="L463" s="211" t="e">
        <f>#REF!+J463</f>
        <v>#REF!</v>
      </c>
      <c r="M463" s="211" t="e">
        <f>#REF!+K463</f>
        <v>#REF!</v>
      </c>
      <c r="N463" s="211" t="e">
        <f>#REF!+L463</f>
        <v>#REF!</v>
      </c>
      <c r="O463" s="211" t="e">
        <f>#REF!+M463</f>
        <v>#REF!</v>
      </c>
      <c r="P463" s="211" t="e">
        <f>#REF!+N463</f>
        <v>#REF!</v>
      </c>
      <c r="Q463" s="211" t="e">
        <f>#REF!+O463</f>
        <v>#REF!</v>
      </c>
      <c r="R463" s="211" t="e">
        <f>#REF!+P463</f>
        <v>#REF!</v>
      </c>
      <c r="S463" s="211" t="e">
        <f>#REF!+Q463</f>
        <v>#REF!</v>
      </c>
      <c r="T463" s="211" t="e">
        <f>#REF!+R463</f>
        <v>#REF!</v>
      </c>
      <c r="U463" s="211" t="e">
        <f>#REF!+S463</f>
        <v>#REF!</v>
      </c>
      <c r="V463" s="211" t="e">
        <f>#REF!+T463</f>
        <v>#REF!</v>
      </c>
      <c r="W463" s="211" t="e">
        <f>#REF!+U463</f>
        <v>#REF!</v>
      </c>
      <c r="X463" s="211" t="e">
        <f>#REF!+V463</f>
        <v>#REF!</v>
      </c>
      <c r="Y463" s="211" t="e">
        <f>#REF!+W463</f>
        <v>#REF!</v>
      </c>
      <c r="Z463" s="211" t="e">
        <f>#REF!+X463</f>
        <v>#REF!</v>
      </c>
      <c r="AA463" s="211" t="e">
        <f>#REF!+Y463</f>
        <v>#REF!</v>
      </c>
      <c r="AB463" s="211" t="e">
        <f>#REF!+Z463</f>
        <v>#REF!</v>
      </c>
    </row>
    <row r="464" spans="1:28" ht="12.75" hidden="1" customHeight="1" x14ac:dyDescent="0.2">
      <c r="A464" s="213" t="s">
        <v>398</v>
      </c>
      <c r="B464" s="206" t="s">
        <v>343</v>
      </c>
      <c r="C464" s="206" t="s">
        <v>190</v>
      </c>
      <c r="D464" s="206" t="s">
        <v>200</v>
      </c>
      <c r="E464" s="206" t="s">
        <v>462</v>
      </c>
      <c r="F464" s="206" t="s">
        <v>106</v>
      </c>
      <c r="G464" s="211"/>
      <c r="H464" s="211"/>
      <c r="I464" s="211">
        <v>-37</v>
      </c>
      <c r="J464" s="211" t="e">
        <f>#REF!+I464</f>
        <v>#REF!</v>
      </c>
      <c r="K464" s="211">
        <v>-37</v>
      </c>
      <c r="L464" s="211" t="e">
        <f>#REF!+J464</f>
        <v>#REF!</v>
      </c>
      <c r="M464" s="211" t="e">
        <f>#REF!+K464</f>
        <v>#REF!</v>
      </c>
      <c r="N464" s="211" t="e">
        <f>#REF!+L464</f>
        <v>#REF!</v>
      </c>
      <c r="O464" s="211" t="e">
        <f>#REF!+M464</f>
        <v>#REF!</v>
      </c>
      <c r="P464" s="211" t="e">
        <f>#REF!+N464</f>
        <v>#REF!</v>
      </c>
      <c r="Q464" s="211" t="e">
        <f>#REF!+O464</f>
        <v>#REF!</v>
      </c>
      <c r="R464" s="211" t="e">
        <f>#REF!+P464</f>
        <v>#REF!</v>
      </c>
      <c r="S464" s="211" t="e">
        <f>#REF!+Q464</f>
        <v>#REF!</v>
      </c>
      <c r="T464" s="211" t="e">
        <f>#REF!+R464</f>
        <v>#REF!</v>
      </c>
      <c r="U464" s="211" t="e">
        <f>#REF!+S464</f>
        <v>#REF!</v>
      </c>
      <c r="V464" s="211" t="e">
        <f>#REF!+T464</f>
        <v>#REF!</v>
      </c>
      <c r="W464" s="211" t="e">
        <f>#REF!+U464</f>
        <v>#REF!</v>
      </c>
      <c r="X464" s="211" t="e">
        <f>#REF!+V464</f>
        <v>#REF!</v>
      </c>
      <c r="Y464" s="211" t="e">
        <f>#REF!+W464</f>
        <v>#REF!</v>
      </c>
      <c r="Z464" s="211" t="e">
        <f>#REF!+X464</f>
        <v>#REF!</v>
      </c>
      <c r="AA464" s="211" t="e">
        <f>#REF!+Y464</f>
        <v>#REF!</v>
      </c>
      <c r="AB464" s="211" t="e">
        <f>#REF!+Z464</f>
        <v>#REF!</v>
      </c>
    </row>
    <row r="465" spans="1:28" ht="33.75" customHeight="1" x14ac:dyDescent="0.2">
      <c r="A465" s="213" t="s">
        <v>948</v>
      </c>
      <c r="B465" s="206" t="s">
        <v>343</v>
      </c>
      <c r="C465" s="206" t="s">
        <v>190</v>
      </c>
      <c r="D465" s="206" t="s">
        <v>200</v>
      </c>
      <c r="E465" s="206" t="s">
        <v>991</v>
      </c>
      <c r="F465" s="206"/>
      <c r="G465" s="211">
        <f>G466+G470+G471+G472+G474+G475</f>
        <v>0</v>
      </c>
      <c r="H465" s="211">
        <f>H466+H470+H471+H472+H474+H475+H467</f>
        <v>5345</v>
      </c>
      <c r="I465" s="211">
        <f>I466+I470+I471+I472+I474+I475+I467</f>
        <v>0</v>
      </c>
      <c r="J465" s="211">
        <f>J466+J470+J471+J472+J474+J475+J467</f>
        <v>5345</v>
      </c>
      <c r="K465" s="211">
        <f t="shared" ref="K465:Q465" si="848">K466+K470+K471+K472+K474+K475+K467+K476</f>
        <v>-199</v>
      </c>
      <c r="L465" s="211">
        <f t="shared" si="848"/>
        <v>5920</v>
      </c>
      <c r="M465" s="211">
        <f t="shared" si="848"/>
        <v>5920</v>
      </c>
      <c r="N465" s="211">
        <f t="shared" si="848"/>
        <v>0</v>
      </c>
      <c r="O465" s="211">
        <f t="shared" si="848"/>
        <v>5920</v>
      </c>
      <c r="P465" s="211">
        <f t="shared" si="848"/>
        <v>5920</v>
      </c>
      <c r="Q465" s="211">
        <f t="shared" si="848"/>
        <v>-20</v>
      </c>
      <c r="R465" s="211">
        <f>R466+R470+R471+R472+R474+R475+R467+R476+R468+R469</f>
        <v>5900</v>
      </c>
      <c r="S465" s="211">
        <f>S466+S470+S471+S472+S474+S475+S467+S476+S468+S469</f>
        <v>1036.2</v>
      </c>
      <c r="T465" s="211">
        <f t="shared" ref="T465:Z465" si="849">T466+T467+T468+T469+T470+T471+T472+T473+T474+T475</f>
        <v>4947</v>
      </c>
      <c r="U465" s="211">
        <f t="shared" si="849"/>
        <v>2714</v>
      </c>
      <c r="V465" s="211">
        <f t="shared" si="849"/>
        <v>4947</v>
      </c>
      <c r="W465" s="211">
        <f t="shared" si="849"/>
        <v>244</v>
      </c>
      <c r="X465" s="211">
        <f t="shared" si="849"/>
        <v>4689.6000000000004</v>
      </c>
      <c r="Y465" s="211">
        <f t="shared" si="849"/>
        <v>531.40000000000009</v>
      </c>
      <c r="Z465" s="211">
        <f t="shared" si="849"/>
        <v>5221</v>
      </c>
      <c r="AA465" s="211">
        <f t="shared" ref="AA465:AB465" si="850">AA466+AA467+AA468+AA469+AA470+AA471+AA472+AA473+AA474+AA475</f>
        <v>0</v>
      </c>
      <c r="AB465" s="211">
        <f t="shared" si="850"/>
        <v>5221</v>
      </c>
    </row>
    <row r="466" spans="1:28" ht="12.75" customHeight="1" x14ac:dyDescent="0.2">
      <c r="A466" s="213" t="s">
        <v>886</v>
      </c>
      <c r="B466" s="206" t="s">
        <v>343</v>
      </c>
      <c r="C466" s="206" t="s">
        <v>190</v>
      </c>
      <c r="D466" s="206" t="s">
        <v>200</v>
      </c>
      <c r="E466" s="206" t="s">
        <v>991</v>
      </c>
      <c r="F466" s="206" t="s">
        <v>96</v>
      </c>
      <c r="G466" s="211"/>
      <c r="H466" s="211">
        <v>4500</v>
      </c>
      <c r="I466" s="211">
        <v>-1000</v>
      </c>
      <c r="J466" s="211">
        <f t="shared" ref="J466:J475" si="851">H466+I466</f>
        <v>3500</v>
      </c>
      <c r="K466" s="211">
        <v>-200</v>
      </c>
      <c r="L466" s="211">
        <v>3800</v>
      </c>
      <c r="M466" s="211">
        <v>3800</v>
      </c>
      <c r="N466" s="211">
        <v>0</v>
      </c>
      <c r="O466" s="211">
        <f>M466+N466</f>
        <v>3800</v>
      </c>
      <c r="P466" s="211">
        <v>3800</v>
      </c>
      <c r="Q466" s="211">
        <v>0</v>
      </c>
      <c r="R466" s="211">
        <f t="shared" si="801"/>
        <v>3800</v>
      </c>
      <c r="S466" s="211">
        <f>-800+768.2</f>
        <v>-31.799999999999955</v>
      </c>
      <c r="T466" s="211">
        <f>3000-1041</f>
        <v>1959</v>
      </c>
      <c r="U466" s="211">
        <f>1666+700</f>
        <v>2366</v>
      </c>
      <c r="V466" s="211">
        <v>3000</v>
      </c>
      <c r="W466" s="211">
        <f>-1033+461</f>
        <v>-572</v>
      </c>
      <c r="X466" s="211">
        <v>2843</v>
      </c>
      <c r="Y466" s="211">
        <v>-1040</v>
      </c>
      <c r="Z466" s="211">
        <f t="shared" ref="Z466:Z476" si="852">X466+Y466</f>
        <v>1803</v>
      </c>
      <c r="AA466" s="211">
        <v>0</v>
      </c>
      <c r="AB466" s="211">
        <f t="shared" ref="AB466:AB476" si="853">Z466+AA466</f>
        <v>1803</v>
      </c>
    </row>
    <row r="467" spans="1:28" ht="30.75" customHeight="1" x14ac:dyDescent="0.2">
      <c r="A467" s="281" t="s">
        <v>877</v>
      </c>
      <c r="B467" s="206" t="s">
        <v>343</v>
      </c>
      <c r="C467" s="206" t="s">
        <v>190</v>
      </c>
      <c r="D467" s="206" t="s">
        <v>200</v>
      </c>
      <c r="E467" s="206" t="s">
        <v>991</v>
      </c>
      <c r="F467" s="206" t="s">
        <v>875</v>
      </c>
      <c r="G467" s="211"/>
      <c r="H467" s="211">
        <v>0</v>
      </c>
      <c r="I467" s="211">
        <v>1000</v>
      </c>
      <c r="J467" s="211">
        <f>H467+I467</f>
        <v>1000</v>
      </c>
      <c r="K467" s="211">
        <v>0</v>
      </c>
      <c r="L467" s="211">
        <v>1200</v>
      </c>
      <c r="M467" s="211">
        <v>1200</v>
      </c>
      <c r="N467" s="211">
        <v>0</v>
      </c>
      <c r="O467" s="211">
        <f t="shared" ref="O467:O476" si="854">M467+N467</f>
        <v>1200</v>
      </c>
      <c r="P467" s="211">
        <v>1200</v>
      </c>
      <c r="Q467" s="211">
        <v>0</v>
      </c>
      <c r="R467" s="211">
        <f t="shared" si="801"/>
        <v>1200</v>
      </c>
      <c r="S467" s="211">
        <f>-241+137+43</f>
        <v>-61</v>
      </c>
      <c r="T467" s="211">
        <v>959</v>
      </c>
      <c r="U467" s="211">
        <f>137+211</f>
        <v>348</v>
      </c>
      <c r="V467" s="211">
        <v>959</v>
      </c>
      <c r="W467" s="211">
        <f>-364+139</f>
        <v>-225</v>
      </c>
      <c r="X467" s="211">
        <v>858.6</v>
      </c>
      <c r="Y467" s="211">
        <v>-298.60000000000002</v>
      </c>
      <c r="Z467" s="211">
        <f t="shared" si="852"/>
        <v>560</v>
      </c>
      <c r="AA467" s="211">
        <v>0</v>
      </c>
      <c r="AB467" s="211">
        <f t="shared" si="853"/>
        <v>560</v>
      </c>
    </row>
    <row r="468" spans="1:28" ht="16.5" customHeight="1" x14ac:dyDescent="0.2">
      <c r="A468" s="213" t="s">
        <v>886</v>
      </c>
      <c r="B468" s="206" t="s">
        <v>343</v>
      </c>
      <c r="C468" s="206" t="s">
        <v>190</v>
      </c>
      <c r="D468" s="206" t="s">
        <v>200</v>
      </c>
      <c r="E468" s="206" t="s">
        <v>1189</v>
      </c>
      <c r="F468" s="206" t="s">
        <v>96</v>
      </c>
      <c r="G468" s="211"/>
      <c r="H468" s="211"/>
      <c r="I468" s="211"/>
      <c r="J468" s="211"/>
      <c r="K468" s="211"/>
      <c r="L468" s="211"/>
      <c r="M468" s="211"/>
      <c r="N468" s="211"/>
      <c r="O468" s="211"/>
      <c r="P468" s="211"/>
      <c r="Q468" s="211"/>
      <c r="R468" s="211">
        <v>0</v>
      </c>
      <c r="S468" s="211">
        <f>800</f>
        <v>800</v>
      </c>
      <c r="T468" s="211">
        <f t="shared" ref="T468:T476" si="855">R468+S468</f>
        <v>800</v>
      </c>
      <c r="U468" s="211">
        <v>0</v>
      </c>
      <c r="V468" s="211">
        <v>0</v>
      </c>
      <c r="W468" s="211">
        <v>800</v>
      </c>
      <c r="X468" s="211">
        <v>0</v>
      </c>
      <c r="Y468" s="211">
        <v>1500</v>
      </c>
      <c r="Z468" s="211">
        <f t="shared" si="852"/>
        <v>1500</v>
      </c>
      <c r="AA468" s="211">
        <v>0</v>
      </c>
      <c r="AB468" s="211">
        <f t="shared" si="853"/>
        <v>1500</v>
      </c>
    </row>
    <row r="469" spans="1:28" ht="30.75" customHeight="1" x14ac:dyDescent="0.2">
      <c r="A469" s="281" t="s">
        <v>877</v>
      </c>
      <c r="B469" s="206" t="s">
        <v>343</v>
      </c>
      <c r="C469" s="206" t="s">
        <v>190</v>
      </c>
      <c r="D469" s="206" t="s">
        <v>200</v>
      </c>
      <c r="E469" s="206" t="s">
        <v>1189</v>
      </c>
      <c r="F469" s="206" t="s">
        <v>875</v>
      </c>
      <c r="G469" s="211"/>
      <c r="H469" s="211"/>
      <c r="I469" s="211"/>
      <c r="J469" s="211"/>
      <c r="K469" s="211"/>
      <c r="L469" s="211"/>
      <c r="M469" s="211"/>
      <c r="N469" s="211"/>
      <c r="O469" s="211"/>
      <c r="P469" s="211"/>
      <c r="Q469" s="211"/>
      <c r="R469" s="211">
        <v>0</v>
      </c>
      <c r="S469" s="211">
        <f>241</f>
        <v>241</v>
      </c>
      <c r="T469" s="211">
        <f t="shared" si="855"/>
        <v>241</v>
      </c>
      <c r="U469" s="211">
        <v>0</v>
      </c>
      <c r="V469" s="211">
        <v>0</v>
      </c>
      <c r="W469" s="211">
        <v>241</v>
      </c>
      <c r="X469" s="211">
        <v>0</v>
      </c>
      <c r="Y469" s="211">
        <v>400</v>
      </c>
      <c r="Z469" s="211">
        <f t="shared" si="852"/>
        <v>400</v>
      </c>
      <c r="AA469" s="211">
        <v>0</v>
      </c>
      <c r="AB469" s="211">
        <f t="shared" si="853"/>
        <v>400</v>
      </c>
    </row>
    <row r="470" spans="1:28" ht="13.5" customHeight="1" x14ac:dyDescent="0.2">
      <c r="A470" s="213" t="s">
        <v>97</v>
      </c>
      <c r="B470" s="206" t="s">
        <v>343</v>
      </c>
      <c r="C470" s="206" t="s">
        <v>190</v>
      </c>
      <c r="D470" s="206" t="s">
        <v>200</v>
      </c>
      <c r="E470" s="206" t="s">
        <v>991</v>
      </c>
      <c r="F470" s="206" t="s">
        <v>98</v>
      </c>
      <c r="G470" s="211"/>
      <c r="H470" s="211">
        <v>98</v>
      </c>
      <c r="I470" s="211">
        <v>0</v>
      </c>
      <c r="J470" s="211">
        <f t="shared" si="851"/>
        <v>98</v>
      </c>
      <c r="K470" s="211">
        <v>0</v>
      </c>
      <c r="L470" s="211">
        <v>80</v>
      </c>
      <c r="M470" s="211">
        <v>80</v>
      </c>
      <c r="N470" s="211">
        <v>0</v>
      </c>
      <c r="O470" s="211">
        <f t="shared" si="854"/>
        <v>80</v>
      </c>
      <c r="P470" s="211">
        <v>80</v>
      </c>
      <c r="Q470" s="211">
        <v>0</v>
      </c>
      <c r="R470" s="211">
        <f t="shared" si="801"/>
        <v>80</v>
      </c>
      <c r="S470" s="211">
        <v>-20</v>
      </c>
      <c r="T470" s="211">
        <f t="shared" si="855"/>
        <v>60</v>
      </c>
      <c r="U470" s="211">
        <v>0</v>
      </c>
      <c r="V470" s="211">
        <v>60</v>
      </c>
      <c r="W470" s="211">
        <v>0</v>
      </c>
      <c r="X470" s="211">
        <v>60</v>
      </c>
      <c r="Y470" s="211">
        <v>-30</v>
      </c>
      <c r="Z470" s="211">
        <f t="shared" si="852"/>
        <v>30</v>
      </c>
      <c r="AA470" s="211">
        <v>0</v>
      </c>
      <c r="AB470" s="211">
        <f t="shared" si="853"/>
        <v>30</v>
      </c>
    </row>
    <row r="471" spans="1:28" ht="12.75" hidden="1" customHeight="1" x14ac:dyDescent="0.2">
      <c r="A471" s="213" t="s">
        <v>99</v>
      </c>
      <c r="B471" s="206" t="s">
        <v>343</v>
      </c>
      <c r="C471" s="206" t="s">
        <v>190</v>
      </c>
      <c r="D471" s="206" t="s">
        <v>200</v>
      </c>
      <c r="E471" s="206" t="s">
        <v>991</v>
      </c>
      <c r="F471" s="206" t="s">
        <v>100</v>
      </c>
      <c r="G471" s="211"/>
      <c r="H471" s="211">
        <v>250</v>
      </c>
      <c r="I471" s="211">
        <v>0</v>
      </c>
      <c r="J471" s="211">
        <f t="shared" si="851"/>
        <v>250</v>
      </c>
      <c r="K471" s="211">
        <v>0</v>
      </c>
      <c r="L471" s="211">
        <v>280</v>
      </c>
      <c r="M471" s="211">
        <v>280</v>
      </c>
      <c r="N471" s="211">
        <v>0</v>
      </c>
      <c r="O471" s="211">
        <f t="shared" si="854"/>
        <v>280</v>
      </c>
      <c r="P471" s="211">
        <v>280</v>
      </c>
      <c r="Q471" s="211">
        <v>0</v>
      </c>
      <c r="R471" s="211">
        <f t="shared" si="801"/>
        <v>280</v>
      </c>
      <c r="S471" s="211">
        <v>128</v>
      </c>
      <c r="T471" s="211">
        <f t="shared" si="855"/>
        <v>408</v>
      </c>
      <c r="U471" s="211">
        <v>0</v>
      </c>
      <c r="V471" s="211">
        <v>408</v>
      </c>
      <c r="W471" s="211">
        <v>-408</v>
      </c>
      <c r="X471" s="211">
        <v>0</v>
      </c>
      <c r="Y471" s="211">
        <v>0</v>
      </c>
      <c r="Z471" s="211">
        <f t="shared" si="852"/>
        <v>0</v>
      </c>
      <c r="AA471" s="211">
        <v>0</v>
      </c>
      <c r="AB471" s="211">
        <f t="shared" si="853"/>
        <v>0</v>
      </c>
    </row>
    <row r="472" spans="1:28" ht="12.75" customHeight="1" x14ac:dyDescent="0.2">
      <c r="A472" s="213" t="s">
        <v>1222</v>
      </c>
      <c r="B472" s="206" t="s">
        <v>343</v>
      </c>
      <c r="C472" s="206" t="s">
        <v>190</v>
      </c>
      <c r="D472" s="206" t="s">
        <v>200</v>
      </c>
      <c r="E472" s="206" t="s">
        <v>991</v>
      </c>
      <c r="F472" s="206" t="s">
        <v>94</v>
      </c>
      <c r="G472" s="211"/>
      <c r="H472" s="211">
        <v>437</v>
      </c>
      <c r="I472" s="211">
        <v>0</v>
      </c>
      <c r="J472" s="211">
        <f t="shared" si="851"/>
        <v>437</v>
      </c>
      <c r="K472" s="211">
        <v>0</v>
      </c>
      <c r="L472" s="211">
        <v>480</v>
      </c>
      <c r="M472" s="211">
        <v>480</v>
      </c>
      <c r="N472" s="211">
        <v>0</v>
      </c>
      <c r="O472" s="211">
        <f t="shared" si="854"/>
        <v>480</v>
      </c>
      <c r="P472" s="211">
        <v>480</v>
      </c>
      <c r="Q472" s="211">
        <v>0</v>
      </c>
      <c r="R472" s="211">
        <f t="shared" si="801"/>
        <v>480</v>
      </c>
      <c r="S472" s="211">
        <v>-50</v>
      </c>
      <c r="T472" s="211">
        <f t="shared" si="855"/>
        <v>430</v>
      </c>
      <c r="U472" s="211">
        <v>-80</v>
      </c>
      <c r="V472" s="211">
        <v>430</v>
      </c>
      <c r="W472" s="211">
        <v>328</v>
      </c>
      <c r="X472" s="211">
        <v>838</v>
      </c>
      <c r="Y472" s="211">
        <v>-80</v>
      </c>
      <c r="Z472" s="211">
        <f t="shared" si="852"/>
        <v>758</v>
      </c>
      <c r="AA472" s="211">
        <v>0</v>
      </c>
      <c r="AB472" s="211">
        <f t="shared" si="853"/>
        <v>758</v>
      </c>
    </row>
    <row r="473" spans="1:28" ht="12.75" customHeight="1" x14ac:dyDescent="0.2">
      <c r="A473" s="213" t="s">
        <v>1108</v>
      </c>
      <c r="B473" s="206" t="s">
        <v>343</v>
      </c>
      <c r="C473" s="206" t="s">
        <v>190</v>
      </c>
      <c r="D473" s="206" t="s">
        <v>200</v>
      </c>
      <c r="E473" s="206" t="s">
        <v>991</v>
      </c>
      <c r="F473" s="206" t="s">
        <v>1106</v>
      </c>
      <c r="G473" s="211"/>
      <c r="H473" s="211">
        <v>437</v>
      </c>
      <c r="I473" s="211">
        <v>0</v>
      </c>
      <c r="J473" s="211">
        <f t="shared" ref="J473" si="856">H473+I473</f>
        <v>437</v>
      </c>
      <c r="K473" s="211">
        <v>0</v>
      </c>
      <c r="L473" s="211">
        <v>480</v>
      </c>
      <c r="M473" s="211">
        <v>480</v>
      </c>
      <c r="N473" s="211">
        <v>0</v>
      </c>
      <c r="O473" s="211">
        <f t="shared" ref="O473" si="857">M473+N473</f>
        <v>480</v>
      </c>
      <c r="P473" s="211">
        <v>480</v>
      </c>
      <c r="Q473" s="211">
        <v>0</v>
      </c>
      <c r="R473" s="211">
        <f t="shared" ref="R473" si="858">P473+Q473</f>
        <v>480</v>
      </c>
      <c r="S473" s="211">
        <v>-50</v>
      </c>
      <c r="T473" s="211">
        <v>0</v>
      </c>
      <c r="U473" s="211">
        <v>80</v>
      </c>
      <c r="V473" s="211">
        <v>0</v>
      </c>
      <c r="W473" s="211">
        <v>80</v>
      </c>
      <c r="X473" s="211">
        <v>0</v>
      </c>
      <c r="Y473" s="211">
        <v>80</v>
      </c>
      <c r="Z473" s="211">
        <f t="shared" si="852"/>
        <v>80</v>
      </c>
      <c r="AA473" s="211">
        <v>0</v>
      </c>
      <c r="AB473" s="211">
        <f t="shared" si="853"/>
        <v>80</v>
      </c>
    </row>
    <row r="474" spans="1:28" ht="12.75" customHeight="1" x14ac:dyDescent="0.2">
      <c r="A474" s="213" t="s">
        <v>103</v>
      </c>
      <c r="B474" s="206" t="s">
        <v>343</v>
      </c>
      <c r="C474" s="206" t="s">
        <v>190</v>
      </c>
      <c r="D474" s="206" t="s">
        <v>200</v>
      </c>
      <c r="E474" s="206" t="s">
        <v>991</v>
      </c>
      <c r="F474" s="206" t="s">
        <v>104</v>
      </c>
      <c r="G474" s="211"/>
      <c r="H474" s="211">
        <v>23</v>
      </c>
      <c r="I474" s="211">
        <v>0</v>
      </c>
      <c r="J474" s="211">
        <f t="shared" si="851"/>
        <v>23</v>
      </c>
      <c r="K474" s="211">
        <v>0</v>
      </c>
      <c r="L474" s="211">
        <v>23</v>
      </c>
      <c r="M474" s="211">
        <v>23</v>
      </c>
      <c r="N474" s="211">
        <v>0</v>
      </c>
      <c r="O474" s="211">
        <f t="shared" si="854"/>
        <v>23</v>
      </c>
      <c r="P474" s="211">
        <v>23</v>
      </c>
      <c r="Q474" s="211">
        <v>0</v>
      </c>
      <c r="R474" s="211">
        <f t="shared" si="801"/>
        <v>23</v>
      </c>
      <c r="S474" s="211">
        <v>2</v>
      </c>
      <c r="T474" s="211">
        <f t="shared" si="855"/>
        <v>25</v>
      </c>
      <c r="U474" s="211">
        <v>0</v>
      </c>
      <c r="V474" s="211">
        <v>25</v>
      </c>
      <c r="W474" s="211">
        <v>0</v>
      </c>
      <c r="X474" s="211">
        <v>25</v>
      </c>
      <c r="Y474" s="211">
        <v>0</v>
      </c>
      <c r="Z474" s="211">
        <f t="shared" si="852"/>
        <v>25</v>
      </c>
      <c r="AA474" s="211">
        <v>0</v>
      </c>
      <c r="AB474" s="211">
        <f t="shared" si="853"/>
        <v>25</v>
      </c>
    </row>
    <row r="475" spans="1:28" ht="12.75" customHeight="1" x14ac:dyDescent="0.2">
      <c r="A475" s="213" t="s">
        <v>398</v>
      </c>
      <c r="B475" s="206" t="s">
        <v>343</v>
      </c>
      <c r="C475" s="206" t="s">
        <v>190</v>
      </c>
      <c r="D475" s="206" t="s">
        <v>200</v>
      </c>
      <c r="E475" s="206" t="s">
        <v>991</v>
      </c>
      <c r="F475" s="206" t="s">
        <v>106</v>
      </c>
      <c r="G475" s="211"/>
      <c r="H475" s="211">
        <v>37</v>
      </c>
      <c r="I475" s="211">
        <v>0</v>
      </c>
      <c r="J475" s="211">
        <f t="shared" si="851"/>
        <v>37</v>
      </c>
      <c r="K475" s="211">
        <v>-0.28000000000000003</v>
      </c>
      <c r="L475" s="211">
        <v>37</v>
      </c>
      <c r="M475" s="211">
        <v>37</v>
      </c>
      <c r="N475" s="211">
        <v>0</v>
      </c>
      <c r="O475" s="211">
        <f t="shared" si="854"/>
        <v>37</v>
      </c>
      <c r="P475" s="211">
        <v>37</v>
      </c>
      <c r="Q475" s="211">
        <v>0</v>
      </c>
      <c r="R475" s="211">
        <f t="shared" si="801"/>
        <v>37</v>
      </c>
      <c r="S475" s="211">
        <v>28</v>
      </c>
      <c r="T475" s="211">
        <f t="shared" si="855"/>
        <v>65</v>
      </c>
      <c r="U475" s="211">
        <v>0</v>
      </c>
      <c r="V475" s="211">
        <v>65</v>
      </c>
      <c r="W475" s="211">
        <v>0</v>
      </c>
      <c r="X475" s="211">
        <v>65</v>
      </c>
      <c r="Y475" s="211">
        <v>0</v>
      </c>
      <c r="Z475" s="211">
        <f t="shared" si="852"/>
        <v>65</v>
      </c>
      <c r="AA475" s="211">
        <v>0</v>
      </c>
      <c r="AB475" s="211">
        <f t="shared" si="853"/>
        <v>65</v>
      </c>
    </row>
    <row r="476" spans="1:28" ht="12.75" hidden="1" customHeight="1" x14ac:dyDescent="0.2">
      <c r="A476" s="213" t="s">
        <v>885</v>
      </c>
      <c r="B476" s="206" t="s">
        <v>343</v>
      </c>
      <c r="C476" s="206" t="s">
        <v>190</v>
      </c>
      <c r="D476" s="206" t="s">
        <v>200</v>
      </c>
      <c r="E476" s="206" t="s">
        <v>991</v>
      </c>
      <c r="F476" s="206" t="s">
        <v>884</v>
      </c>
      <c r="G476" s="211"/>
      <c r="H476" s="211">
        <v>37</v>
      </c>
      <c r="I476" s="211">
        <v>0</v>
      </c>
      <c r="J476" s="211">
        <v>0</v>
      </c>
      <c r="K476" s="211">
        <v>1.28</v>
      </c>
      <c r="L476" s="211">
        <v>20</v>
      </c>
      <c r="M476" s="211">
        <v>20</v>
      </c>
      <c r="N476" s="211">
        <v>0</v>
      </c>
      <c r="O476" s="211">
        <f t="shared" si="854"/>
        <v>20</v>
      </c>
      <c r="P476" s="211">
        <v>20</v>
      </c>
      <c r="Q476" s="211">
        <v>-20</v>
      </c>
      <c r="R476" s="211">
        <f t="shared" si="801"/>
        <v>0</v>
      </c>
      <c r="S476" s="211">
        <v>0</v>
      </c>
      <c r="T476" s="211">
        <f t="shared" si="855"/>
        <v>0</v>
      </c>
      <c r="U476" s="211">
        <v>0</v>
      </c>
      <c r="V476" s="211">
        <f t="shared" ref="V476" si="859">T476+U476</f>
        <v>0</v>
      </c>
      <c r="W476" s="211">
        <v>0</v>
      </c>
      <c r="X476" s="211">
        <f t="shared" ref="X476" si="860">V476+W476</f>
        <v>0</v>
      </c>
      <c r="Y476" s="211">
        <v>0</v>
      </c>
      <c r="Z476" s="211">
        <f t="shared" si="852"/>
        <v>0</v>
      </c>
      <c r="AA476" s="211">
        <v>0</v>
      </c>
      <c r="AB476" s="211">
        <f t="shared" si="853"/>
        <v>0</v>
      </c>
    </row>
    <row r="477" spans="1:28" ht="20.25" customHeight="1" x14ac:dyDescent="0.2">
      <c r="A477" s="340" t="s">
        <v>206</v>
      </c>
      <c r="B477" s="204" t="s">
        <v>343</v>
      </c>
      <c r="C477" s="204" t="s">
        <v>190</v>
      </c>
      <c r="D477" s="204" t="s">
        <v>207</v>
      </c>
      <c r="E477" s="206"/>
      <c r="F477" s="206"/>
      <c r="G477" s="211"/>
      <c r="H477" s="229" t="e">
        <f t="shared" ref="H477:Q477" si="861">H478</f>
        <v>#REF!</v>
      </c>
      <c r="I477" s="229" t="e">
        <f t="shared" si="861"/>
        <v>#REF!</v>
      </c>
      <c r="J477" s="229" t="e">
        <f t="shared" si="861"/>
        <v>#REF!</v>
      </c>
      <c r="K477" s="229" t="e">
        <f t="shared" si="861"/>
        <v>#REF!</v>
      </c>
      <c r="L477" s="229">
        <f t="shared" si="861"/>
        <v>3240.0299999999997</v>
      </c>
      <c r="M477" s="229">
        <f t="shared" si="861"/>
        <v>3240.03</v>
      </c>
      <c r="N477" s="229">
        <f t="shared" si="861"/>
        <v>0</v>
      </c>
      <c r="O477" s="229">
        <f t="shared" si="861"/>
        <v>3240.03</v>
      </c>
      <c r="P477" s="229">
        <f t="shared" si="861"/>
        <v>3240.03</v>
      </c>
      <c r="Q477" s="229">
        <f t="shared" si="861"/>
        <v>0</v>
      </c>
      <c r="R477" s="229">
        <f>R478+R484</f>
        <v>3240.03</v>
      </c>
      <c r="S477" s="229">
        <f t="shared" ref="S477:T477" si="862">S478+S484</f>
        <v>511.97</v>
      </c>
      <c r="T477" s="229">
        <f t="shared" si="862"/>
        <v>3050</v>
      </c>
      <c r="U477" s="229">
        <f t="shared" ref="U477:V477" si="863">U478+U484</f>
        <v>240</v>
      </c>
      <c r="V477" s="229">
        <f t="shared" si="863"/>
        <v>2400</v>
      </c>
      <c r="W477" s="229">
        <f t="shared" ref="W477:X477" si="864">W478+W484</f>
        <v>5105.5999999999995</v>
      </c>
      <c r="X477" s="229">
        <f t="shared" si="864"/>
        <v>8105</v>
      </c>
      <c r="Y477" s="229">
        <f t="shared" ref="Y477" si="865">Y478+Y484</f>
        <v>29291.709999999901</v>
      </c>
      <c r="Z477" s="229">
        <f>Z478+Z484</f>
        <v>37396.709999999897</v>
      </c>
      <c r="AA477" s="229">
        <f>AA478+AA484</f>
        <v>-14461.01</v>
      </c>
      <c r="AB477" s="229">
        <f>AB478+AB484</f>
        <v>22935.699999999899</v>
      </c>
    </row>
    <row r="478" spans="1:28" ht="38.25" customHeight="1" x14ac:dyDescent="0.2">
      <c r="A478" s="213" t="s">
        <v>949</v>
      </c>
      <c r="B478" s="206" t="s">
        <v>343</v>
      </c>
      <c r="C478" s="206" t="s">
        <v>190</v>
      </c>
      <c r="D478" s="206" t="s">
        <v>207</v>
      </c>
      <c r="E478" s="206"/>
      <c r="F478" s="206"/>
      <c r="G478" s="211" t="e">
        <f>#REF!+G483</f>
        <v>#REF!</v>
      </c>
      <c r="H478" s="211" t="e">
        <f>#REF!+H483+H479+H480</f>
        <v>#REF!</v>
      </c>
      <c r="I478" s="211" t="e">
        <f>#REF!+I483+I479+I480</f>
        <v>#REF!</v>
      </c>
      <c r="J478" s="211" t="e">
        <f>#REF!+J483+J479+J480</f>
        <v>#REF!</v>
      </c>
      <c r="K478" s="211" t="e">
        <f>#REF!+K483+K479+K480</f>
        <v>#REF!</v>
      </c>
      <c r="L478" s="211">
        <f>L480+L483+L479</f>
        <v>3240.0299999999997</v>
      </c>
      <c r="M478" s="211">
        <f>M483+M479+M480</f>
        <v>3240.03</v>
      </c>
      <c r="N478" s="211">
        <f t="shared" ref="N478:Q478" si="866">N483+N479+N480</f>
        <v>0</v>
      </c>
      <c r="O478" s="211">
        <f t="shared" si="866"/>
        <v>3240.03</v>
      </c>
      <c r="P478" s="211">
        <f t="shared" si="866"/>
        <v>3240.03</v>
      </c>
      <c r="Q478" s="211">
        <f t="shared" si="866"/>
        <v>0</v>
      </c>
      <c r="R478" s="211">
        <f>R483+R479+R480+R481+R482</f>
        <v>3240.03</v>
      </c>
      <c r="S478" s="211">
        <f t="shared" ref="S478:T478" si="867">S483+S479+S480+S481+S482</f>
        <v>511.97</v>
      </c>
      <c r="T478" s="211">
        <f t="shared" si="867"/>
        <v>3050</v>
      </c>
      <c r="U478" s="211">
        <f t="shared" ref="U478:V478" si="868">U483+U479+U480+U481+U482</f>
        <v>240</v>
      </c>
      <c r="V478" s="211">
        <f t="shared" si="868"/>
        <v>2400</v>
      </c>
      <c r="W478" s="211">
        <f t="shared" ref="W478:X478" si="869">W483+W479+W480+W481+W482</f>
        <v>4529.3999999999996</v>
      </c>
      <c r="X478" s="211">
        <f t="shared" si="869"/>
        <v>8105</v>
      </c>
      <c r="Y478" s="211">
        <f t="shared" ref="Y478:AA478" si="870">Y483+Y479+Y480+Y481+Y482</f>
        <v>79.720000000000027</v>
      </c>
      <c r="Z478" s="211">
        <f>Z483+Z479+Z480+Z481+Z482</f>
        <v>8184.72</v>
      </c>
      <c r="AA478" s="211">
        <f t="shared" si="870"/>
        <v>0</v>
      </c>
      <c r="AB478" s="211">
        <f>AB483+AB479+AB480+AB481+AB482</f>
        <v>8184.72</v>
      </c>
    </row>
    <row r="479" spans="1:28" ht="12.75" customHeight="1" x14ac:dyDescent="0.2">
      <c r="A479" s="213" t="s">
        <v>886</v>
      </c>
      <c r="B479" s="206" t="s">
        <v>343</v>
      </c>
      <c r="C479" s="206" t="s">
        <v>190</v>
      </c>
      <c r="D479" s="206" t="s">
        <v>207</v>
      </c>
      <c r="E479" s="206" t="s">
        <v>991</v>
      </c>
      <c r="F479" s="206" t="s">
        <v>96</v>
      </c>
      <c r="G479" s="211"/>
      <c r="H479" s="211">
        <v>0</v>
      </c>
      <c r="I479" s="211">
        <v>1650</v>
      </c>
      <c r="J479" s="211">
        <f>H479+I479</f>
        <v>1650</v>
      </c>
      <c r="K479" s="211">
        <v>200</v>
      </c>
      <c r="L479" s="211">
        <v>2300</v>
      </c>
      <c r="M479" s="211">
        <v>2300</v>
      </c>
      <c r="N479" s="211">
        <v>0</v>
      </c>
      <c r="O479" s="211">
        <f>M479+N479</f>
        <v>2300</v>
      </c>
      <c r="P479" s="211">
        <v>2300</v>
      </c>
      <c r="Q479" s="211">
        <v>0</v>
      </c>
      <c r="R479" s="211">
        <f t="shared" si="801"/>
        <v>2300</v>
      </c>
      <c r="S479" s="211">
        <f>-500+17.25+543-173.1</f>
        <v>-112.85</v>
      </c>
      <c r="T479" s="211">
        <v>1800</v>
      </c>
      <c r="U479" s="211">
        <f>-605.87+346+345</f>
        <v>85.13</v>
      </c>
      <c r="V479" s="211">
        <v>1800</v>
      </c>
      <c r="W479" s="211">
        <f>1496+606</f>
        <v>2102</v>
      </c>
      <c r="X479" s="211">
        <v>6260</v>
      </c>
      <c r="Y479" s="211">
        <v>-1899</v>
      </c>
      <c r="Z479" s="211">
        <f t="shared" ref="Z479:Z484" si="871">X479+Y479</f>
        <v>4361</v>
      </c>
      <c r="AA479" s="211">
        <v>0</v>
      </c>
      <c r="AB479" s="211">
        <f t="shared" ref="AB479:AB484" si="872">Z479+AA479</f>
        <v>4361</v>
      </c>
    </row>
    <row r="480" spans="1:28" ht="31.5" customHeight="1" x14ac:dyDescent="0.2">
      <c r="A480" s="281" t="s">
        <v>877</v>
      </c>
      <c r="B480" s="206" t="s">
        <v>343</v>
      </c>
      <c r="C480" s="206" t="s">
        <v>190</v>
      </c>
      <c r="D480" s="206" t="s">
        <v>207</v>
      </c>
      <c r="E480" s="206" t="s">
        <v>991</v>
      </c>
      <c r="F480" s="206" t="s">
        <v>875</v>
      </c>
      <c r="G480" s="211"/>
      <c r="H480" s="211">
        <v>0</v>
      </c>
      <c r="I480" s="211">
        <v>550</v>
      </c>
      <c r="J480" s="211">
        <f>H480+I480</f>
        <v>550</v>
      </c>
      <c r="K480" s="211">
        <v>0</v>
      </c>
      <c r="L480" s="211">
        <v>700</v>
      </c>
      <c r="M480" s="211">
        <v>700</v>
      </c>
      <c r="N480" s="211">
        <v>0</v>
      </c>
      <c r="O480" s="211">
        <f t="shared" ref="O480:O483" si="873">M480+N480</f>
        <v>700</v>
      </c>
      <c r="P480" s="211">
        <v>700</v>
      </c>
      <c r="Q480" s="211">
        <v>0</v>
      </c>
      <c r="R480" s="211">
        <f t="shared" si="801"/>
        <v>700</v>
      </c>
      <c r="S480" s="211">
        <f>-150+159-48</f>
        <v>-39</v>
      </c>
      <c r="T480" s="211">
        <v>550</v>
      </c>
      <c r="U480" s="211">
        <f>-157+105+104</f>
        <v>52</v>
      </c>
      <c r="V480" s="211">
        <v>550</v>
      </c>
      <c r="W480" s="211">
        <f>400+1400+183</f>
        <v>1983</v>
      </c>
      <c r="X480" s="211">
        <v>1845</v>
      </c>
      <c r="Y480" s="211">
        <v>-1842</v>
      </c>
      <c r="Z480" s="211">
        <f t="shared" si="871"/>
        <v>3</v>
      </c>
      <c r="AA480" s="211">
        <v>0</v>
      </c>
      <c r="AB480" s="211">
        <f t="shared" si="872"/>
        <v>3</v>
      </c>
    </row>
    <row r="481" spans="1:28" ht="17.25" customHeight="1" x14ac:dyDescent="0.2">
      <c r="A481" s="213" t="s">
        <v>886</v>
      </c>
      <c r="B481" s="206" t="s">
        <v>343</v>
      </c>
      <c r="C481" s="206" t="s">
        <v>190</v>
      </c>
      <c r="D481" s="206" t="s">
        <v>207</v>
      </c>
      <c r="E481" s="206" t="s">
        <v>1189</v>
      </c>
      <c r="F481" s="206" t="s">
        <v>96</v>
      </c>
      <c r="G481" s="211"/>
      <c r="H481" s="211"/>
      <c r="I481" s="211"/>
      <c r="J481" s="211"/>
      <c r="K481" s="211"/>
      <c r="L481" s="211"/>
      <c r="M481" s="211"/>
      <c r="N481" s="211"/>
      <c r="O481" s="211"/>
      <c r="P481" s="211"/>
      <c r="Q481" s="211"/>
      <c r="R481" s="211"/>
      <c r="S481" s="211">
        <f>482.75+173.1</f>
        <v>655.85</v>
      </c>
      <c r="T481" s="211">
        <v>500</v>
      </c>
      <c r="U481" s="211">
        <v>102.87</v>
      </c>
      <c r="V481" s="211">
        <v>0</v>
      </c>
      <c r="W481" s="211">
        <v>344.4</v>
      </c>
      <c r="X481" s="211">
        <v>0</v>
      </c>
      <c r="Y481" s="211">
        <v>1884.72</v>
      </c>
      <c r="Z481" s="211">
        <f t="shared" si="871"/>
        <v>1884.72</v>
      </c>
      <c r="AA481" s="211">
        <v>0</v>
      </c>
      <c r="AB481" s="211">
        <f t="shared" si="872"/>
        <v>1884.72</v>
      </c>
    </row>
    <row r="482" spans="1:28" ht="31.5" customHeight="1" x14ac:dyDescent="0.2">
      <c r="A482" s="281" t="s">
        <v>877</v>
      </c>
      <c r="B482" s="206" t="s">
        <v>343</v>
      </c>
      <c r="C482" s="206" t="s">
        <v>190</v>
      </c>
      <c r="D482" s="206" t="s">
        <v>207</v>
      </c>
      <c r="E482" s="206" t="s">
        <v>1189</v>
      </c>
      <c r="F482" s="206" t="s">
        <v>875</v>
      </c>
      <c r="G482" s="211"/>
      <c r="H482" s="211"/>
      <c r="I482" s="211"/>
      <c r="J482" s="211"/>
      <c r="K482" s="211"/>
      <c r="L482" s="211"/>
      <c r="M482" s="211"/>
      <c r="N482" s="211"/>
      <c r="O482" s="211"/>
      <c r="P482" s="211"/>
      <c r="Q482" s="211"/>
      <c r="R482" s="211"/>
      <c r="S482" s="211">
        <v>198</v>
      </c>
      <c r="T482" s="211">
        <v>150</v>
      </c>
      <c r="U482" s="211">
        <v>0</v>
      </c>
      <c r="V482" s="211">
        <v>0</v>
      </c>
      <c r="W482" s="211">
        <v>150</v>
      </c>
      <c r="X482" s="211">
        <v>0</v>
      </c>
      <c r="Y482" s="211">
        <v>1886</v>
      </c>
      <c r="Z482" s="211">
        <f t="shared" si="871"/>
        <v>1886</v>
      </c>
      <c r="AA482" s="211">
        <v>0</v>
      </c>
      <c r="AB482" s="211">
        <f t="shared" si="872"/>
        <v>1886</v>
      </c>
    </row>
    <row r="483" spans="1:28" ht="16.5" customHeight="1" x14ac:dyDescent="0.2">
      <c r="A483" s="213" t="s">
        <v>1222</v>
      </c>
      <c r="B483" s="206" t="s">
        <v>343</v>
      </c>
      <c r="C483" s="206" t="s">
        <v>190</v>
      </c>
      <c r="D483" s="206" t="s">
        <v>207</v>
      </c>
      <c r="E483" s="206" t="s">
        <v>991</v>
      </c>
      <c r="F483" s="206" t="s">
        <v>94</v>
      </c>
      <c r="G483" s="211"/>
      <c r="H483" s="211">
        <v>550</v>
      </c>
      <c r="I483" s="211">
        <v>0</v>
      </c>
      <c r="J483" s="211">
        <f>H483+I483</f>
        <v>550</v>
      </c>
      <c r="K483" s="211">
        <v>0</v>
      </c>
      <c r="L483" s="211">
        <v>240.03</v>
      </c>
      <c r="M483" s="211">
        <v>240.03</v>
      </c>
      <c r="N483" s="211">
        <v>0</v>
      </c>
      <c r="O483" s="211">
        <f t="shared" si="873"/>
        <v>240.03</v>
      </c>
      <c r="P483" s="211">
        <v>240.03</v>
      </c>
      <c r="Q483" s="211">
        <v>0</v>
      </c>
      <c r="R483" s="211">
        <f t="shared" si="801"/>
        <v>240.03</v>
      </c>
      <c r="S483" s="211">
        <v>-190.03</v>
      </c>
      <c r="T483" s="211">
        <f t="shared" ref="T483:T484" si="874">R483+S483</f>
        <v>50</v>
      </c>
      <c r="U483" s="211">
        <v>0</v>
      </c>
      <c r="V483" s="211">
        <v>50</v>
      </c>
      <c r="W483" s="211">
        <v>-50</v>
      </c>
      <c r="X483" s="211">
        <v>0</v>
      </c>
      <c r="Y483" s="211">
        <v>50</v>
      </c>
      <c r="Z483" s="211">
        <f t="shared" si="871"/>
        <v>50</v>
      </c>
      <c r="AA483" s="211">
        <v>0</v>
      </c>
      <c r="AB483" s="211">
        <f t="shared" si="872"/>
        <v>50</v>
      </c>
    </row>
    <row r="484" spans="1:28" ht="15.75" customHeight="1" x14ac:dyDescent="0.2">
      <c r="A484" s="213" t="s">
        <v>1222</v>
      </c>
      <c r="B484" s="206" t="s">
        <v>343</v>
      </c>
      <c r="C484" s="206" t="s">
        <v>190</v>
      </c>
      <c r="D484" s="206" t="s">
        <v>207</v>
      </c>
      <c r="E484" s="206" t="s">
        <v>1246</v>
      </c>
      <c r="F484" s="206" t="s">
        <v>94</v>
      </c>
      <c r="G484" s="211"/>
      <c r="H484" s="211"/>
      <c r="I484" s="211"/>
      <c r="J484" s="211"/>
      <c r="K484" s="211"/>
      <c r="L484" s="211"/>
      <c r="M484" s="211"/>
      <c r="N484" s="211"/>
      <c r="O484" s="211"/>
      <c r="P484" s="211"/>
      <c r="Q484" s="211"/>
      <c r="R484" s="211"/>
      <c r="S484" s="211">
        <v>0</v>
      </c>
      <c r="T484" s="211">
        <f t="shared" si="874"/>
        <v>0</v>
      </c>
      <c r="U484" s="211">
        <v>0</v>
      </c>
      <c r="V484" s="211">
        <f t="shared" ref="V484" si="875">T484+U484</f>
        <v>0</v>
      </c>
      <c r="W484" s="211">
        <v>576.20000000000005</v>
      </c>
      <c r="X484" s="211">
        <v>0</v>
      </c>
      <c r="Y484" s="211">
        <v>29211.9899999999</v>
      </c>
      <c r="Z484" s="211">
        <f t="shared" si="871"/>
        <v>29211.9899999999</v>
      </c>
      <c r="AA484" s="211">
        <f>-13224.01-1100-137</f>
        <v>-14461.01</v>
      </c>
      <c r="AB484" s="211">
        <f t="shared" si="872"/>
        <v>14750.9799999999</v>
      </c>
    </row>
    <row r="485" spans="1:28" s="323" customFormat="1" ht="15.75" customHeight="1" x14ac:dyDescent="0.2">
      <c r="A485" s="340" t="s">
        <v>220</v>
      </c>
      <c r="B485" s="204" t="s">
        <v>343</v>
      </c>
      <c r="C485" s="204" t="s">
        <v>196</v>
      </c>
      <c r="D485" s="204">
        <v>12</v>
      </c>
      <c r="E485" s="204"/>
      <c r="F485" s="204"/>
      <c r="G485" s="229">
        <f>G486+G489</f>
        <v>0</v>
      </c>
      <c r="H485" s="229">
        <f>H486+H488+H489</f>
        <v>1550</v>
      </c>
      <c r="I485" s="229">
        <f>I486+I488+I489</f>
        <v>-120</v>
      </c>
      <c r="J485" s="229">
        <f>H485+I485</f>
        <v>1430</v>
      </c>
      <c r="K485" s="229">
        <f>K486+K488+K489</f>
        <v>-570</v>
      </c>
      <c r="L485" s="229">
        <f>L486+L489</f>
        <v>860</v>
      </c>
      <c r="M485" s="229">
        <f>M486+M489</f>
        <v>860</v>
      </c>
      <c r="N485" s="229">
        <f t="shared" ref="N485:Q485" si="876">N486+N489</f>
        <v>0</v>
      </c>
      <c r="O485" s="229">
        <f t="shared" si="876"/>
        <v>860</v>
      </c>
      <c r="P485" s="229">
        <f t="shared" si="876"/>
        <v>860</v>
      </c>
      <c r="Q485" s="229">
        <f t="shared" si="876"/>
        <v>0</v>
      </c>
      <c r="R485" s="229">
        <f>R486+R489+R492</f>
        <v>860</v>
      </c>
      <c r="S485" s="229">
        <f t="shared" ref="S485:U485" si="877">S486+S489+S492</f>
        <v>-513.1</v>
      </c>
      <c r="T485" s="229">
        <f>T486+T489+T492</f>
        <v>506.9</v>
      </c>
      <c r="U485" s="229">
        <f t="shared" si="877"/>
        <v>-2.8</v>
      </c>
      <c r="V485" s="229">
        <f>V486+V489+V492</f>
        <v>444.1</v>
      </c>
      <c r="W485" s="229">
        <f t="shared" ref="W485:Y485" si="878">W486+W489+W492</f>
        <v>5.0999999999999996</v>
      </c>
      <c r="X485" s="229">
        <f>X486+X489+X492</f>
        <v>317</v>
      </c>
      <c r="Y485" s="229">
        <f t="shared" si="878"/>
        <v>10.400000000000004</v>
      </c>
      <c r="Z485" s="229">
        <f>Z486+Z489+Z492</f>
        <v>327.39999999999998</v>
      </c>
      <c r="AA485" s="229">
        <f t="shared" ref="AA485" si="879">AA486+AA489+AA492</f>
        <v>0</v>
      </c>
      <c r="AB485" s="229">
        <f>AB486+AB489+AB492</f>
        <v>327.39999999999998</v>
      </c>
    </row>
    <row r="486" spans="1:28" ht="33" customHeight="1" x14ac:dyDescent="0.2">
      <c r="A486" s="213" t="s">
        <v>964</v>
      </c>
      <c r="B486" s="206" t="s">
        <v>343</v>
      </c>
      <c r="C486" s="206" t="s">
        <v>196</v>
      </c>
      <c r="D486" s="206" t="s">
        <v>205</v>
      </c>
      <c r="E486" s="206" t="s">
        <v>809</v>
      </c>
      <c r="F486" s="206"/>
      <c r="G486" s="211"/>
      <c r="H486" s="211">
        <f>H487</f>
        <v>450</v>
      </c>
      <c r="I486" s="211">
        <f>I487</f>
        <v>0</v>
      </c>
      <c r="J486" s="211">
        <f>J487</f>
        <v>450</v>
      </c>
      <c r="K486" s="211">
        <f>K487</f>
        <v>0</v>
      </c>
      <c r="L486" s="211">
        <f>L487+L488</f>
        <v>700</v>
      </c>
      <c r="M486" s="211">
        <f>M487+M488</f>
        <v>700</v>
      </c>
      <c r="N486" s="211">
        <f t="shared" ref="N486:R486" si="880">N487+N488</f>
        <v>0</v>
      </c>
      <c r="O486" s="211">
        <f t="shared" si="880"/>
        <v>700</v>
      </c>
      <c r="P486" s="211">
        <f t="shared" si="880"/>
        <v>700</v>
      </c>
      <c r="Q486" s="211">
        <f t="shared" si="880"/>
        <v>0</v>
      </c>
      <c r="R486" s="211">
        <f t="shared" si="880"/>
        <v>700</v>
      </c>
      <c r="S486" s="211">
        <f t="shared" ref="S486:T486" si="881">S487+S488</f>
        <v>-500</v>
      </c>
      <c r="T486" s="211">
        <f t="shared" si="881"/>
        <v>300</v>
      </c>
      <c r="U486" s="211">
        <f t="shared" ref="U486:V486" si="882">U487+U488</f>
        <v>0</v>
      </c>
      <c r="V486" s="211">
        <f t="shared" si="882"/>
        <v>300</v>
      </c>
      <c r="W486" s="211">
        <f t="shared" ref="W486:X486" si="883">W487+W488</f>
        <v>0</v>
      </c>
      <c r="X486" s="211">
        <f t="shared" si="883"/>
        <v>160</v>
      </c>
      <c r="Y486" s="211">
        <f t="shared" ref="Y486:Z486" si="884">Y487+Y488</f>
        <v>0</v>
      </c>
      <c r="Z486" s="211">
        <f t="shared" si="884"/>
        <v>160</v>
      </c>
      <c r="AA486" s="211">
        <f t="shared" ref="AA486:AB486" si="885">AA487+AA488</f>
        <v>0</v>
      </c>
      <c r="AB486" s="211">
        <f t="shared" si="885"/>
        <v>160</v>
      </c>
    </row>
    <row r="487" spans="1:28" ht="30" customHeight="1" x14ac:dyDescent="0.2">
      <c r="A487" s="213" t="s">
        <v>722</v>
      </c>
      <c r="B487" s="206" t="s">
        <v>343</v>
      </c>
      <c r="C487" s="206" t="s">
        <v>196</v>
      </c>
      <c r="D487" s="206" t="s">
        <v>205</v>
      </c>
      <c r="E487" s="206" t="s">
        <v>808</v>
      </c>
      <c r="F487" s="206" t="s">
        <v>94</v>
      </c>
      <c r="G487" s="211"/>
      <c r="H487" s="211">
        <v>450</v>
      </c>
      <c r="I487" s="211">
        <v>0</v>
      </c>
      <c r="J487" s="211">
        <f>H487+I487</f>
        <v>450</v>
      </c>
      <c r="K487" s="211">
        <v>0</v>
      </c>
      <c r="L487" s="211">
        <v>200</v>
      </c>
      <c r="M487" s="211">
        <v>200</v>
      </c>
      <c r="N487" s="211">
        <v>0</v>
      </c>
      <c r="O487" s="211">
        <f>M487+N487</f>
        <v>200</v>
      </c>
      <c r="P487" s="211">
        <v>200</v>
      </c>
      <c r="Q487" s="211">
        <v>0</v>
      </c>
      <c r="R487" s="211">
        <f t="shared" si="801"/>
        <v>200</v>
      </c>
      <c r="S487" s="211">
        <v>-100</v>
      </c>
      <c r="T487" s="211">
        <v>150</v>
      </c>
      <c r="U487" s="211">
        <v>0</v>
      </c>
      <c r="V487" s="211">
        <v>150</v>
      </c>
      <c r="W487" s="211">
        <v>0</v>
      </c>
      <c r="X487" s="211">
        <v>80</v>
      </c>
      <c r="Y487" s="211">
        <v>0</v>
      </c>
      <c r="Z487" s="211">
        <f t="shared" ref="Z487:Z488" si="886">X487+Y487</f>
        <v>80</v>
      </c>
      <c r="AA487" s="211">
        <v>0</v>
      </c>
      <c r="AB487" s="211">
        <f t="shared" ref="AB487:AB488" si="887">Z487+AA487</f>
        <v>80</v>
      </c>
    </row>
    <row r="488" spans="1:28" ht="17.25" customHeight="1" x14ac:dyDescent="0.2">
      <c r="A488" s="213" t="s">
        <v>700</v>
      </c>
      <c r="B488" s="206" t="s">
        <v>343</v>
      </c>
      <c r="C488" s="206" t="s">
        <v>196</v>
      </c>
      <c r="D488" s="206" t="s">
        <v>205</v>
      </c>
      <c r="E488" s="206" t="s">
        <v>807</v>
      </c>
      <c r="F488" s="206" t="s">
        <v>94</v>
      </c>
      <c r="G488" s="211"/>
      <c r="H488" s="211">
        <v>900</v>
      </c>
      <c r="I488" s="211">
        <v>-120</v>
      </c>
      <c r="J488" s="211">
        <f>H488+I488</f>
        <v>780</v>
      </c>
      <c r="K488" s="211">
        <v>-570</v>
      </c>
      <c r="L488" s="211">
        <v>500</v>
      </c>
      <c r="M488" s="211">
        <v>500</v>
      </c>
      <c r="N488" s="211">
        <v>0</v>
      </c>
      <c r="O488" s="211">
        <f>M488+N488</f>
        <v>500</v>
      </c>
      <c r="P488" s="211">
        <v>500</v>
      </c>
      <c r="Q488" s="211">
        <v>0</v>
      </c>
      <c r="R488" s="211">
        <f t="shared" si="801"/>
        <v>500</v>
      </c>
      <c r="S488" s="211">
        <v>-400</v>
      </c>
      <c r="T488" s="211">
        <v>150</v>
      </c>
      <c r="U488" s="211">
        <v>0</v>
      </c>
      <c r="V488" s="211">
        <v>150</v>
      </c>
      <c r="W488" s="211">
        <v>0</v>
      </c>
      <c r="X488" s="211">
        <v>80</v>
      </c>
      <c r="Y488" s="211">
        <v>0</v>
      </c>
      <c r="Z488" s="211">
        <f t="shared" si="886"/>
        <v>80</v>
      </c>
      <c r="AA488" s="211">
        <v>0</v>
      </c>
      <c r="AB488" s="211">
        <f t="shared" si="887"/>
        <v>80</v>
      </c>
    </row>
    <row r="489" spans="1:28" ht="33" customHeight="1" x14ac:dyDescent="0.2">
      <c r="A489" s="213" t="s">
        <v>965</v>
      </c>
      <c r="B489" s="206" t="s">
        <v>343</v>
      </c>
      <c r="C489" s="206" t="s">
        <v>196</v>
      </c>
      <c r="D489" s="206" t="s">
        <v>205</v>
      </c>
      <c r="E489" s="206" t="s">
        <v>806</v>
      </c>
      <c r="F489" s="206"/>
      <c r="G489" s="211"/>
      <c r="H489" s="211">
        <f>H490+H491</f>
        <v>200</v>
      </c>
      <c r="I489" s="211">
        <f>I490+I491</f>
        <v>0</v>
      </c>
      <c r="J489" s="211">
        <f>H489+I489</f>
        <v>200</v>
      </c>
      <c r="K489" s="211">
        <f>K490+K491</f>
        <v>0</v>
      </c>
      <c r="L489" s="211">
        <f>L491+L490</f>
        <v>160</v>
      </c>
      <c r="M489" s="211">
        <f>M491+M490</f>
        <v>160</v>
      </c>
      <c r="N489" s="211">
        <f t="shared" ref="N489:P489" si="888">N491+N490</f>
        <v>0</v>
      </c>
      <c r="O489" s="211">
        <f t="shared" si="888"/>
        <v>160</v>
      </c>
      <c r="P489" s="211">
        <f t="shared" si="888"/>
        <v>160</v>
      </c>
      <c r="Q489" s="211">
        <v>0</v>
      </c>
      <c r="R489" s="211">
        <f>R490+R491</f>
        <v>160</v>
      </c>
      <c r="S489" s="211">
        <f t="shared" ref="S489:T489" si="889">S490+S491</f>
        <v>-60</v>
      </c>
      <c r="T489" s="211">
        <f t="shared" si="889"/>
        <v>160</v>
      </c>
      <c r="U489" s="211">
        <f t="shared" ref="U489:V489" si="890">U490+U491</f>
        <v>0</v>
      </c>
      <c r="V489" s="211">
        <f t="shared" si="890"/>
        <v>100</v>
      </c>
      <c r="W489" s="211">
        <f t="shared" ref="W489:X489" si="891">W490+W491</f>
        <v>0</v>
      </c>
      <c r="X489" s="211">
        <f t="shared" si="891"/>
        <v>100</v>
      </c>
      <c r="Y489" s="211">
        <f t="shared" ref="Y489:Z489" si="892">Y490+Y491</f>
        <v>0</v>
      </c>
      <c r="Z489" s="211">
        <f t="shared" si="892"/>
        <v>100</v>
      </c>
      <c r="AA489" s="211">
        <f t="shared" ref="AA489:AB489" si="893">AA490+AA491</f>
        <v>0</v>
      </c>
      <c r="AB489" s="211">
        <f t="shared" si="893"/>
        <v>100</v>
      </c>
    </row>
    <row r="490" spans="1:28" ht="16.5" customHeight="1" x14ac:dyDescent="0.2">
      <c r="A490" s="213" t="s">
        <v>531</v>
      </c>
      <c r="B490" s="206" t="s">
        <v>343</v>
      </c>
      <c r="C490" s="206" t="s">
        <v>196</v>
      </c>
      <c r="D490" s="206" t="s">
        <v>205</v>
      </c>
      <c r="E490" s="206" t="s">
        <v>805</v>
      </c>
      <c r="F490" s="206" t="s">
        <v>94</v>
      </c>
      <c r="G490" s="211"/>
      <c r="H490" s="211">
        <v>100</v>
      </c>
      <c r="I490" s="211">
        <v>0</v>
      </c>
      <c r="J490" s="211">
        <f>H490+I490</f>
        <v>100</v>
      </c>
      <c r="K490" s="211">
        <v>0</v>
      </c>
      <c r="L490" s="211">
        <v>80</v>
      </c>
      <c r="M490" s="211">
        <v>80</v>
      </c>
      <c r="N490" s="211">
        <v>0</v>
      </c>
      <c r="O490" s="211">
        <f>M490+N490</f>
        <v>80</v>
      </c>
      <c r="P490" s="211">
        <v>80</v>
      </c>
      <c r="Q490" s="211">
        <v>0</v>
      </c>
      <c r="R490" s="211">
        <f t="shared" si="801"/>
        <v>80</v>
      </c>
      <c r="S490" s="211">
        <v>-30</v>
      </c>
      <c r="T490" s="211">
        <v>80</v>
      </c>
      <c r="U490" s="211">
        <v>0</v>
      </c>
      <c r="V490" s="211">
        <v>50</v>
      </c>
      <c r="W490" s="211">
        <v>0</v>
      </c>
      <c r="X490" s="211">
        <v>50</v>
      </c>
      <c r="Y490" s="211">
        <v>0</v>
      </c>
      <c r="Z490" s="211">
        <f t="shared" ref="Z490:Z491" si="894">X490+Y490</f>
        <v>50</v>
      </c>
      <c r="AA490" s="211">
        <v>0</v>
      </c>
      <c r="AB490" s="211">
        <f t="shared" ref="AB490:AB491" si="895">Z490+AA490</f>
        <v>50</v>
      </c>
    </row>
    <row r="491" spans="1:28" ht="18" customHeight="1" x14ac:dyDescent="0.2">
      <c r="A491" s="213" t="s">
        <v>532</v>
      </c>
      <c r="B491" s="206" t="s">
        <v>343</v>
      </c>
      <c r="C491" s="206" t="s">
        <v>196</v>
      </c>
      <c r="D491" s="206" t="s">
        <v>205</v>
      </c>
      <c r="E491" s="206" t="s">
        <v>804</v>
      </c>
      <c r="F491" s="206" t="s">
        <v>94</v>
      </c>
      <c r="G491" s="211"/>
      <c r="H491" s="211">
        <v>100</v>
      </c>
      <c r="I491" s="211">
        <v>0</v>
      </c>
      <c r="J491" s="211">
        <f>H491+I491</f>
        <v>100</v>
      </c>
      <c r="K491" s="211">
        <v>0</v>
      </c>
      <c r="L491" s="211">
        <v>80</v>
      </c>
      <c r="M491" s="211">
        <v>80</v>
      </c>
      <c r="N491" s="211">
        <v>0</v>
      </c>
      <c r="O491" s="211">
        <f>M491+N491</f>
        <v>80</v>
      </c>
      <c r="P491" s="211">
        <v>80</v>
      </c>
      <c r="Q491" s="211">
        <v>0</v>
      </c>
      <c r="R491" s="211">
        <f t="shared" si="801"/>
        <v>80</v>
      </c>
      <c r="S491" s="211">
        <v>-30</v>
      </c>
      <c r="T491" s="211">
        <v>80</v>
      </c>
      <c r="U491" s="211">
        <v>0</v>
      </c>
      <c r="V491" s="211">
        <v>50</v>
      </c>
      <c r="W491" s="211">
        <v>0</v>
      </c>
      <c r="X491" s="211">
        <v>50</v>
      </c>
      <c r="Y491" s="211">
        <v>0</v>
      </c>
      <c r="Z491" s="211">
        <f t="shared" si="894"/>
        <v>50</v>
      </c>
      <c r="AA491" s="211">
        <v>0</v>
      </c>
      <c r="AB491" s="211">
        <f t="shared" si="895"/>
        <v>50</v>
      </c>
    </row>
    <row r="492" spans="1:28" ht="37.5" customHeight="1" x14ac:dyDescent="0.2">
      <c r="A492" s="213" t="s">
        <v>1008</v>
      </c>
      <c r="B492" s="206" t="s">
        <v>343</v>
      </c>
      <c r="C492" s="206" t="s">
        <v>196</v>
      </c>
      <c r="D492" s="206" t="s">
        <v>205</v>
      </c>
      <c r="E492" s="206" t="s">
        <v>1180</v>
      </c>
      <c r="F492" s="206"/>
      <c r="G492" s="211"/>
      <c r="H492" s="211">
        <f>H493</f>
        <v>0.1</v>
      </c>
      <c r="I492" s="211">
        <f>I493</f>
        <v>0</v>
      </c>
      <c r="J492" s="211">
        <f t="shared" ref="J492:J493" si="896">H492+I492</f>
        <v>0.1</v>
      </c>
      <c r="K492" s="211">
        <f>K493</f>
        <v>0</v>
      </c>
      <c r="L492" s="211">
        <f>L493</f>
        <v>0.1</v>
      </c>
      <c r="M492" s="211">
        <f>M493</f>
        <v>0.1</v>
      </c>
      <c r="N492" s="211">
        <f t="shared" ref="N492:Q492" si="897">N493</f>
        <v>0</v>
      </c>
      <c r="O492" s="211">
        <f t="shared" si="897"/>
        <v>0.1</v>
      </c>
      <c r="P492" s="211">
        <f t="shared" si="897"/>
        <v>0</v>
      </c>
      <c r="Q492" s="211">
        <f t="shared" si="897"/>
        <v>42.5</v>
      </c>
      <c r="R492" s="211">
        <f t="shared" ref="R492:W492" si="898">R493+R494</f>
        <v>0</v>
      </c>
      <c r="S492" s="211">
        <f t="shared" si="898"/>
        <v>46.9</v>
      </c>
      <c r="T492" s="211">
        <f t="shared" si="898"/>
        <v>46.9</v>
      </c>
      <c r="U492" s="211">
        <f t="shared" si="898"/>
        <v>-2.8</v>
      </c>
      <c r="V492" s="211">
        <f t="shared" si="898"/>
        <v>44.099999999999994</v>
      </c>
      <c r="W492" s="211">
        <f t="shared" si="898"/>
        <v>5.0999999999999996</v>
      </c>
      <c r="X492" s="211">
        <f>X493+X494+X495+X496+X497</f>
        <v>57</v>
      </c>
      <c r="Y492" s="211">
        <f t="shared" ref="Y492:AA492" si="899">Y493+Y494+Y495+Y496+Y497</f>
        <v>10.400000000000004</v>
      </c>
      <c r="Z492" s="211">
        <f>Z493+Z494+Z495+Z496+Z497</f>
        <v>67.400000000000006</v>
      </c>
      <c r="AA492" s="211">
        <f t="shared" si="899"/>
        <v>0</v>
      </c>
      <c r="AB492" s="211">
        <f>AB493+AB494+AB495+AB496+AB497</f>
        <v>67.400000000000006</v>
      </c>
    </row>
    <row r="493" spans="1:28" ht="18" hidden="1" customHeight="1" x14ac:dyDescent="0.2">
      <c r="A493" s="213" t="s">
        <v>886</v>
      </c>
      <c r="B493" s="206" t="s">
        <v>343</v>
      </c>
      <c r="C493" s="206" t="s">
        <v>196</v>
      </c>
      <c r="D493" s="206" t="s">
        <v>205</v>
      </c>
      <c r="E493" s="206" t="s">
        <v>813</v>
      </c>
      <c r="F493" s="206" t="s">
        <v>96</v>
      </c>
      <c r="G493" s="211"/>
      <c r="H493" s="211">
        <v>0.1</v>
      </c>
      <c r="I493" s="211">
        <v>0</v>
      </c>
      <c r="J493" s="211">
        <f t="shared" si="896"/>
        <v>0.1</v>
      </c>
      <c r="K493" s="211">
        <v>0</v>
      </c>
      <c r="L493" s="211">
        <v>0.1</v>
      </c>
      <c r="M493" s="211">
        <v>0.1</v>
      </c>
      <c r="N493" s="211">
        <v>0</v>
      </c>
      <c r="O493" s="211">
        <f>M493+N493</f>
        <v>0.1</v>
      </c>
      <c r="P493" s="211">
        <v>0</v>
      </c>
      <c r="Q493" s="211">
        <v>42.5</v>
      </c>
      <c r="R493" s="211">
        <v>0</v>
      </c>
      <c r="S493" s="211">
        <v>36</v>
      </c>
      <c r="T493" s="211">
        <f t="shared" ref="T493" si="900">R493+S493</f>
        <v>36</v>
      </c>
      <c r="U493" s="211">
        <v>-2.13</v>
      </c>
      <c r="V493" s="211">
        <v>33.869999999999997</v>
      </c>
      <c r="W493" s="211">
        <v>3.93</v>
      </c>
      <c r="X493" s="211">
        <v>43.78</v>
      </c>
      <c r="Y493" s="211">
        <v>-43.78</v>
      </c>
      <c r="Z493" s="211">
        <f t="shared" ref="Z493:Z494" si="901">X493+Y493</f>
        <v>0</v>
      </c>
      <c r="AA493" s="211">
        <v>0</v>
      </c>
      <c r="AB493" s="211">
        <f t="shared" ref="AB493:AB497" si="902">Z493+AA493</f>
        <v>0</v>
      </c>
    </row>
    <row r="494" spans="1:28" ht="34.5" hidden="1" customHeight="1" x14ac:dyDescent="0.2">
      <c r="A494" s="281" t="s">
        <v>877</v>
      </c>
      <c r="B494" s="206" t="s">
        <v>343</v>
      </c>
      <c r="C494" s="206" t="s">
        <v>196</v>
      </c>
      <c r="D494" s="206" t="s">
        <v>205</v>
      </c>
      <c r="E494" s="206" t="s">
        <v>813</v>
      </c>
      <c r="F494" s="206" t="s">
        <v>875</v>
      </c>
      <c r="G494" s="211"/>
      <c r="H494" s="211">
        <v>0.1</v>
      </c>
      <c r="I494" s="211">
        <v>0</v>
      </c>
      <c r="J494" s="211">
        <f t="shared" ref="J494:J495" si="903">H494+I494</f>
        <v>0.1</v>
      </c>
      <c r="K494" s="211">
        <v>0</v>
      </c>
      <c r="L494" s="211">
        <v>0.1</v>
      </c>
      <c r="M494" s="211">
        <v>0.1</v>
      </c>
      <c r="N494" s="211">
        <v>0</v>
      </c>
      <c r="O494" s="211">
        <f>M494+N494</f>
        <v>0.1</v>
      </c>
      <c r="P494" s="211">
        <v>0</v>
      </c>
      <c r="Q494" s="211">
        <v>42.5</v>
      </c>
      <c r="R494" s="211">
        <v>0</v>
      </c>
      <c r="S494" s="211">
        <v>10.9</v>
      </c>
      <c r="T494" s="211">
        <f t="shared" ref="T494:T495" si="904">R494+S494</f>
        <v>10.9</v>
      </c>
      <c r="U494" s="211">
        <v>-0.67</v>
      </c>
      <c r="V494" s="211">
        <v>10.23</v>
      </c>
      <c r="W494" s="211">
        <v>1.17</v>
      </c>
      <c r="X494" s="211">
        <v>13.22</v>
      </c>
      <c r="Y494" s="211">
        <v>-13.22</v>
      </c>
      <c r="Z494" s="211">
        <f t="shared" si="901"/>
        <v>0</v>
      </c>
      <c r="AA494" s="211">
        <v>0</v>
      </c>
      <c r="AB494" s="211">
        <f t="shared" si="902"/>
        <v>0</v>
      </c>
    </row>
    <row r="495" spans="1:28" s="323" customFormat="1" ht="19.5" customHeight="1" x14ac:dyDescent="0.2">
      <c r="A495" s="213" t="s">
        <v>886</v>
      </c>
      <c r="B495" s="206" t="s">
        <v>343</v>
      </c>
      <c r="C495" s="206" t="s">
        <v>196</v>
      </c>
      <c r="D495" s="206" t="s">
        <v>205</v>
      </c>
      <c r="E495" s="206" t="s">
        <v>1180</v>
      </c>
      <c r="F495" s="206" t="s">
        <v>96</v>
      </c>
      <c r="G495" s="211"/>
      <c r="H495" s="211">
        <v>0.1</v>
      </c>
      <c r="I495" s="211">
        <v>0</v>
      </c>
      <c r="J495" s="211">
        <f t="shared" si="903"/>
        <v>0.1</v>
      </c>
      <c r="K495" s="211">
        <v>0</v>
      </c>
      <c r="L495" s="211">
        <v>0.1</v>
      </c>
      <c r="M495" s="211">
        <v>0.1</v>
      </c>
      <c r="N495" s="211">
        <v>0</v>
      </c>
      <c r="O495" s="211">
        <f>M495+N495</f>
        <v>0.1</v>
      </c>
      <c r="P495" s="211">
        <v>0</v>
      </c>
      <c r="Q495" s="211">
        <v>42.5</v>
      </c>
      <c r="R495" s="211">
        <v>0</v>
      </c>
      <c r="S495" s="211">
        <v>36</v>
      </c>
      <c r="T495" s="211">
        <f t="shared" si="904"/>
        <v>36</v>
      </c>
      <c r="U495" s="211">
        <v>-2.13</v>
      </c>
      <c r="V495" s="211">
        <v>33.869999999999997</v>
      </c>
      <c r="W495" s="211">
        <v>3.93</v>
      </c>
      <c r="X495" s="211">
        <v>0</v>
      </c>
      <c r="Y495" s="211">
        <v>51.77</v>
      </c>
      <c r="Z495" s="211">
        <f t="shared" ref="Z495:Z496" si="905">X495+Y495</f>
        <v>51.77</v>
      </c>
      <c r="AA495" s="211">
        <v>0</v>
      </c>
      <c r="AB495" s="211">
        <f t="shared" si="902"/>
        <v>51.77</v>
      </c>
    </row>
    <row r="496" spans="1:28" s="323" customFormat="1" ht="30" customHeight="1" x14ac:dyDescent="0.2">
      <c r="A496" s="281" t="s">
        <v>877</v>
      </c>
      <c r="B496" s="206" t="s">
        <v>343</v>
      </c>
      <c r="C496" s="206" t="s">
        <v>196</v>
      </c>
      <c r="D496" s="206" t="s">
        <v>205</v>
      </c>
      <c r="E496" s="206" t="s">
        <v>1180</v>
      </c>
      <c r="F496" s="206" t="s">
        <v>875</v>
      </c>
      <c r="G496" s="211"/>
      <c r="H496" s="211">
        <v>0.1</v>
      </c>
      <c r="I496" s="211">
        <v>0</v>
      </c>
      <c r="J496" s="211">
        <f t="shared" ref="J496" si="906">H496+I496</f>
        <v>0.1</v>
      </c>
      <c r="K496" s="211">
        <v>0</v>
      </c>
      <c r="L496" s="211">
        <v>0.1</v>
      </c>
      <c r="M496" s="211">
        <v>0.1</v>
      </c>
      <c r="N496" s="211">
        <v>0</v>
      </c>
      <c r="O496" s="211">
        <f>M496+N496</f>
        <v>0.1</v>
      </c>
      <c r="P496" s="211">
        <v>0</v>
      </c>
      <c r="Q496" s="211">
        <v>42.5</v>
      </c>
      <c r="R496" s="211">
        <v>0</v>
      </c>
      <c r="S496" s="211">
        <v>10.9</v>
      </c>
      <c r="T496" s="211">
        <f t="shared" ref="T496" si="907">R496+S496</f>
        <v>10.9</v>
      </c>
      <c r="U496" s="211">
        <v>-0.67</v>
      </c>
      <c r="V496" s="211">
        <v>10.23</v>
      </c>
      <c r="W496" s="211">
        <v>1.17</v>
      </c>
      <c r="X496" s="211">
        <v>0</v>
      </c>
      <c r="Y496" s="211">
        <v>15.63</v>
      </c>
      <c r="Z496" s="211">
        <f t="shared" si="905"/>
        <v>15.63</v>
      </c>
      <c r="AA496" s="211">
        <v>0</v>
      </c>
      <c r="AB496" s="211">
        <f t="shared" si="902"/>
        <v>15.63</v>
      </c>
    </row>
    <row r="497" spans="1:28" s="323" customFormat="1" ht="22.5" hidden="1" customHeight="1" x14ac:dyDescent="0.2">
      <c r="A497" s="213" t="s">
        <v>1222</v>
      </c>
      <c r="B497" s="206" t="s">
        <v>343</v>
      </c>
      <c r="C497" s="206" t="s">
        <v>196</v>
      </c>
      <c r="D497" s="206" t="s">
        <v>205</v>
      </c>
      <c r="E497" s="206" t="s">
        <v>1180</v>
      </c>
      <c r="F497" s="206" t="s">
        <v>94</v>
      </c>
      <c r="G497" s="211"/>
      <c r="H497" s="211">
        <v>0.1</v>
      </c>
      <c r="I497" s="211">
        <v>0</v>
      </c>
      <c r="J497" s="211">
        <f t="shared" ref="J497" si="908">H497+I497</f>
        <v>0.1</v>
      </c>
      <c r="K497" s="211">
        <v>0</v>
      </c>
      <c r="L497" s="211">
        <v>0.1</v>
      </c>
      <c r="M497" s="211">
        <v>0.1</v>
      </c>
      <c r="N497" s="211">
        <v>0</v>
      </c>
      <c r="O497" s="211">
        <f>M497+N497</f>
        <v>0.1</v>
      </c>
      <c r="P497" s="211">
        <v>0</v>
      </c>
      <c r="Q497" s="211">
        <v>42.5</v>
      </c>
      <c r="R497" s="211">
        <v>0</v>
      </c>
      <c r="S497" s="211">
        <v>10.9</v>
      </c>
      <c r="T497" s="211">
        <f t="shared" ref="T497" si="909">R497+S497</f>
        <v>10.9</v>
      </c>
      <c r="U497" s="211">
        <v>-0.67</v>
      </c>
      <c r="V497" s="211">
        <v>10.23</v>
      </c>
      <c r="W497" s="211">
        <v>1.17</v>
      </c>
      <c r="X497" s="211">
        <v>0</v>
      </c>
      <c r="Y497" s="211">
        <v>0</v>
      </c>
      <c r="Z497" s="211">
        <f t="shared" ref="Z497" si="910">X497+Y497</f>
        <v>0</v>
      </c>
      <c r="AA497" s="211">
        <v>0</v>
      </c>
      <c r="AB497" s="211">
        <f t="shared" si="902"/>
        <v>0</v>
      </c>
    </row>
    <row r="498" spans="1:28" s="323" customFormat="1" ht="14.25" x14ac:dyDescent="0.2">
      <c r="A498" s="340" t="s">
        <v>70</v>
      </c>
      <c r="B498" s="204" t="s">
        <v>343</v>
      </c>
      <c r="C498" s="204"/>
      <c r="D498" s="204"/>
      <c r="E498" s="204"/>
      <c r="F498" s="204"/>
      <c r="G498" s="229" t="e">
        <f>G502+G519+#REF!+G526</f>
        <v>#REF!</v>
      </c>
      <c r="H498" s="229" t="e">
        <f>H502+H506+H511+H519+#REF!+H526+H499</f>
        <v>#REF!</v>
      </c>
      <c r="I498" s="229" t="e">
        <f>I502+I506+I511+I519+#REF!+I526+I499</f>
        <v>#REF!</v>
      </c>
      <c r="J498" s="229" t="e">
        <f>J502+J506+J511+J519+#REF!+J526+J499</f>
        <v>#REF!</v>
      </c>
      <c r="K498" s="229" t="e">
        <f>K502+K506+K511+K519+#REF!+K526+K499</f>
        <v>#REF!</v>
      </c>
      <c r="L498" s="229" t="e">
        <f>L502+L519+#REF!+L526</f>
        <v>#REF!</v>
      </c>
      <c r="M498" s="229" t="e">
        <f>M502+M519+#REF!+M526</f>
        <v>#REF!</v>
      </c>
      <c r="N498" s="229" t="e">
        <f>N502+N519+#REF!+N526</f>
        <v>#REF!</v>
      </c>
      <c r="O498" s="229" t="e">
        <f>O502+O519+#REF!+O526</f>
        <v>#REF!</v>
      </c>
      <c r="P498" s="229" t="e">
        <f>P502+P519+#REF!+P526</f>
        <v>#REF!</v>
      </c>
      <c r="Q498" s="229" t="e">
        <f>Q502+Q519+#REF!+Q526</f>
        <v>#REF!</v>
      </c>
      <c r="R498" s="229" t="e">
        <f>R502+R519+#REF!+R526+R499+R511</f>
        <v>#REF!</v>
      </c>
      <c r="S498" s="229" t="e">
        <f>S502+S519+#REF!+S526+S499+S511</f>
        <v>#REF!</v>
      </c>
      <c r="T498" s="229" t="e">
        <f>T499+T511+T526</f>
        <v>#REF!</v>
      </c>
      <c r="U498" s="229" t="e">
        <f t="shared" ref="U498" si="911">U499+U511+U526</f>
        <v>#REF!</v>
      </c>
      <c r="V498" s="229" t="e">
        <f>V499+V511+V526+V506</f>
        <v>#REF!</v>
      </c>
      <c r="W498" s="229" t="e">
        <f t="shared" ref="W498:X498" si="912">W499+W511+W526+W506</f>
        <v>#REF!</v>
      </c>
      <c r="X498" s="229">
        <f t="shared" si="912"/>
        <v>40787.5</v>
      </c>
      <c r="Y498" s="229">
        <f t="shared" ref="Y498" si="913">Y499+Y511+Y526+Y506</f>
        <v>19378.159999999996</v>
      </c>
      <c r="Z498" s="229">
        <f>Z499+Z511+Z526+Z506+Z523</f>
        <v>60165.66</v>
      </c>
      <c r="AA498" s="229">
        <f t="shared" ref="AA498:AB498" si="914">AA499+AA511+AA526+AA506+AA523</f>
        <v>12065.4707</v>
      </c>
      <c r="AB498" s="229">
        <f t="shared" si="914"/>
        <v>72231.130699999994</v>
      </c>
    </row>
    <row r="499" spans="1:28" s="323" customFormat="1" hidden="1" x14ac:dyDescent="0.2">
      <c r="A499" s="340" t="s">
        <v>201</v>
      </c>
      <c r="B499" s="206" t="s">
        <v>343</v>
      </c>
      <c r="C499" s="203" t="s">
        <v>312</v>
      </c>
      <c r="D499" s="204" t="s">
        <v>202</v>
      </c>
      <c r="E499" s="271"/>
      <c r="F499" s="204"/>
      <c r="G499" s="229"/>
      <c r="H499" s="229">
        <f>H500</f>
        <v>0</v>
      </c>
      <c r="I499" s="229">
        <f>I500</f>
        <v>83.87</v>
      </c>
      <c r="J499" s="229">
        <f>H499+I499</f>
        <v>83.87</v>
      </c>
      <c r="K499" s="229">
        <f>K500</f>
        <v>0</v>
      </c>
      <c r="L499" s="229">
        <f>I499+J499</f>
        <v>167.74</v>
      </c>
      <c r="M499" s="229">
        <f>J499+K499</f>
        <v>83.87</v>
      </c>
      <c r="N499" s="229">
        <f t="shared" ref="N499:O499" si="915">K499+L499</f>
        <v>167.74</v>
      </c>
      <c r="O499" s="229">
        <f t="shared" si="915"/>
        <v>251.61</v>
      </c>
      <c r="P499" s="229">
        <f>M499+N499</f>
        <v>251.61</v>
      </c>
      <c r="Q499" s="229">
        <f t="shared" ref="Q499" si="916">N499+O499</f>
        <v>419.35</v>
      </c>
      <c r="R499" s="229">
        <f t="shared" ref="R499:AB499" si="917">R500</f>
        <v>0</v>
      </c>
      <c r="S499" s="229">
        <f t="shared" si="917"/>
        <v>0</v>
      </c>
      <c r="T499" s="229">
        <f t="shared" si="917"/>
        <v>0</v>
      </c>
      <c r="U499" s="229">
        <f t="shared" si="917"/>
        <v>387.3</v>
      </c>
      <c r="V499" s="229">
        <f t="shared" si="917"/>
        <v>0</v>
      </c>
      <c r="W499" s="229">
        <f t="shared" si="917"/>
        <v>0</v>
      </c>
      <c r="X499" s="229">
        <f t="shared" si="917"/>
        <v>0</v>
      </c>
      <c r="Y499" s="229">
        <f t="shared" si="917"/>
        <v>0</v>
      </c>
      <c r="Z499" s="229">
        <f t="shared" si="917"/>
        <v>0</v>
      </c>
      <c r="AA499" s="229">
        <f t="shared" si="917"/>
        <v>0</v>
      </c>
      <c r="AB499" s="229">
        <f t="shared" si="917"/>
        <v>0</v>
      </c>
    </row>
    <row r="500" spans="1:28" s="323" customFormat="1" ht="22.5" hidden="1" customHeight="1" x14ac:dyDescent="0.2">
      <c r="A500" s="213" t="s">
        <v>994</v>
      </c>
      <c r="B500" s="206" t="s">
        <v>343</v>
      </c>
      <c r="C500" s="225" t="s">
        <v>312</v>
      </c>
      <c r="D500" s="206" t="s">
        <v>202</v>
      </c>
      <c r="E500" s="214" t="s">
        <v>846</v>
      </c>
      <c r="F500" s="206"/>
      <c r="G500" s="229"/>
      <c r="H500" s="211">
        <f>H501</f>
        <v>0</v>
      </c>
      <c r="I500" s="211">
        <f>I501</f>
        <v>83.87</v>
      </c>
      <c r="J500" s="211">
        <f>J501</f>
        <v>83.87</v>
      </c>
      <c r="K500" s="211">
        <f>K501</f>
        <v>0</v>
      </c>
      <c r="L500" s="211">
        <f>L501</f>
        <v>0</v>
      </c>
      <c r="M500" s="211">
        <f>M501</f>
        <v>0</v>
      </c>
      <c r="N500" s="211">
        <f t="shared" ref="N500:AB500" si="918">N501</f>
        <v>1</v>
      </c>
      <c r="O500" s="211">
        <f t="shared" si="918"/>
        <v>2</v>
      </c>
      <c r="P500" s="211">
        <f t="shared" si="918"/>
        <v>3</v>
      </c>
      <c r="Q500" s="211">
        <f t="shared" si="918"/>
        <v>4</v>
      </c>
      <c r="R500" s="211">
        <f t="shared" si="918"/>
        <v>0</v>
      </c>
      <c r="S500" s="211">
        <f t="shared" si="918"/>
        <v>0</v>
      </c>
      <c r="T500" s="211">
        <f t="shared" si="918"/>
        <v>0</v>
      </c>
      <c r="U500" s="211">
        <f t="shared" si="918"/>
        <v>387.3</v>
      </c>
      <c r="V500" s="211">
        <f t="shared" si="918"/>
        <v>0</v>
      </c>
      <c r="W500" s="211">
        <f t="shared" si="918"/>
        <v>0</v>
      </c>
      <c r="X500" s="211">
        <f t="shared" si="918"/>
        <v>0</v>
      </c>
      <c r="Y500" s="211">
        <f t="shared" si="918"/>
        <v>0</v>
      </c>
      <c r="Z500" s="211">
        <f t="shared" si="918"/>
        <v>0</v>
      </c>
      <c r="AA500" s="211">
        <f t="shared" si="918"/>
        <v>0</v>
      </c>
      <c r="AB500" s="211">
        <f t="shared" si="918"/>
        <v>0</v>
      </c>
    </row>
    <row r="501" spans="1:28" s="323" customFormat="1" hidden="1" x14ac:dyDescent="0.2">
      <c r="A501" s="273" t="s">
        <v>748</v>
      </c>
      <c r="B501" s="206" t="s">
        <v>343</v>
      </c>
      <c r="C501" s="225" t="s">
        <v>312</v>
      </c>
      <c r="D501" s="206" t="s">
        <v>202</v>
      </c>
      <c r="E501" s="214" t="s">
        <v>846</v>
      </c>
      <c r="F501" s="206" t="s">
        <v>749</v>
      </c>
      <c r="G501" s="229"/>
      <c r="H501" s="211">
        <v>0</v>
      </c>
      <c r="I501" s="211">
        <v>83.87</v>
      </c>
      <c r="J501" s="211">
        <f>H501+I501</f>
        <v>83.87</v>
      </c>
      <c r="K501" s="211">
        <v>0</v>
      </c>
      <c r="L501" s="211">
        <v>0</v>
      </c>
      <c r="M501" s="211">
        <v>0</v>
      </c>
      <c r="N501" s="211">
        <v>1</v>
      </c>
      <c r="O501" s="211">
        <v>2</v>
      </c>
      <c r="P501" s="211">
        <v>3</v>
      </c>
      <c r="Q501" s="211">
        <v>4</v>
      </c>
      <c r="R501" s="211">
        <v>0</v>
      </c>
      <c r="S501" s="211">
        <v>0</v>
      </c>
      <c r="T501" s="211">
        <f>R501+S501</f>
        <v>0</v>
      </c>
      <c r="U501" s="211">
        <v>387.3</v>
      </c>
      <c r="V501" s="211">
        <v>0</v>
      </c>
      <c r="W501" s="211">
        <v>0</v>
      </c>
      <c r="X501" s="211">
        <f>V501+W501</f>
        <v>0</v>
      </c>
      <c r="Y501" s="211">
        <v>0</v>
      </c>
      <c r="Z501" s="211">
        <f>X501+Y501</f>
        <v>0</v>
      </c>
      <c r="AA501" s="211">
        <v>0</v>
      </c>
      <c r="AB501" s="211">
        <f>Z501+AA501</f>
        <v>0</v>
      </c>
    </row>
    <row r="502" spans="1:28" s="323" customFormat="1" ht="14.25" hidden="1" x14ac:dyDescent="0.2">
      <c r="A502" s="340" t="s">
        <v>364</v>
      </c>
      <c r="B502" s="204" t="s">
        <v>343</v>
      </c>
      <c r="C502" s="204" t="s">
        <v>192</v>
      </c>
      <c r="D502" s="204"/>
      <c r="E502" s="204"/>
      <c r="F502" s="204"/>
      <c r="G502" s="229"/>
      <c r="H502" s="229">
        <f t="shared" ref="H502:AA504" si="919">H503</f>
        <v>731.5</v>
      </c>
      <c r="I502" s="229">
        <f t="shared" si="919"/>
        <v>0</v>
      </c>
      <c r="J502" s="229">
        <f t="shared" si="919"/>
        <v>731.5</v>
      </c>
      <c r="K502" s="229">
        <f t="shared" si="919"/>
        <v>0</v>
      </c>
      <c r="L502" s="229">
        <f t="shared" si="919"/>
        <v>659</v>
      </c>
      <c r="M502" s="229">
        <f t="shared" si="919"/>
        <v>659</v>
      </c>
      <c r="N502" s="229">
        <f t="shared" si="919"/>
        <v>52.8</v>
      </c>
      <c r="O502" s="229">
        <f t="shared" si="919"/>
        <v>711.8</v>
      </c>
      <c r="P502" s="229">
        <f t="shared" si="919"/>
        <v>737.7</v>
      </c>
      <c r="Q502" s="229">
        <f t="shared" si="919"/>
        <v>571.5</v>
      </c>
      <c r="R502" s="229">
        <f t="shared" si="919"/>
        <v>1309.2</v>
      </c>
      <c r="S502" s="229">
        <f t="shared" si="919"/>
        <v>-1309.2</v>
      </c>
      <c r="T502" s="229">
        <f t="shared" si="919"/>
        <v>0</v>
      </c>
      <c r="U502" s="229">
        <f t="shared" si="919"/>
        <v>0</v>
      </c>
      <c r="V502" s="229">
        <f t="shared" si="919"/>
        <v>0</v>
      </c>
      <c r="W502" s="229">
        <f t="shared" si="919"/>
        <v>0</v>
      </c>
      <c r="X502" s="229">
        <f t="shared" ref="W502:AB504" si="920">X503</f>
        <v>0</v>
      </c>
      <c r="Y502" s="229">
        <f t="shared" si="919"/>
        <v>0</v>
      </c>
      <c r="Z502" s="229">
        <f t="shared" si="920"/>
        <v>0</v>
      </c>
      <c r="AA502" s="229">
        <f t="shared" si="919"/>
        <v>0</v>
      </c>
      <c r="AB502" s="229">
        <f t="shared" si="920"/>
        <v>0</v>
      </c>
    </row>
    <row r="503" spans="1:28" s="323" customFormat="1" ht="18" hidden="1" customHeight="1" x14ac:dyDescent="0.2">
      <c r="A503" s="340" t="s">
        <v>365</v>
      </c>
      <c r="B503" s="204" t="s">
        <v>343</v>
      </c>
      <c r="C503" s="204" t="s">
        <v>192</v>
      </c>
      <c r="D503" s="204" t="s">
        <v>194</v>
      </c>
      <c r="E503" s="206"/>
      <c r="F503" s="206"/>
      <c r="G503" s="211" t="e">
        <f>#REF!+G504</f>
        <v>#REF!</v>
      </c>
      <c r="H503" s="211">
        <f>H504</f>
        <v>731.5</v>
      </c>
      <c r="I503" s="211">
        <f>I504</f>
        <v>0</v>
      </c>
      <c r="J503" s="211">
        <f>H503+I503</f>
        <v>731.5</v>
      </c>
      <c r="K503" s="211">
        <f t="shared" si="919"/>
        <v>0</v>
      </c>
      <c r="L503" s="211">
        <f t="shared" si="919"/>
        <v>659</v>
      </c>
      <c r="M503" s="211">
        <f t="shared" si="919"/>
        <v>659</v>
      </c>
      <c r="N503" s="211">
        <f t="shared" si="919"/>
        <v>52.8</v>
      </c>
      <c r="O503" s="211">
        <f t="shared" si="919"/>
        <v>711.8</v>
      </c>
      <c r="P503" s="211">
        <f t="shared" si="919"/>
        <v>737.7</v>
      </c>
      <c r="Q503" s="211">
        <f t="shared" si="919"/>
        <v>571.5</v>
      </c>
      <c r="R503" s="211">
        <f t="shared" si="919"/>
        <v>1309.2</v>
      </c>
      <c r="S503" s="211">
        <f t="shared" si="919"/>
        <v>-1309.2</v>
      </c>
      <c r="T503" s="211">
        <f t="shared" si="919"/>
        <v>0</v>
      </c>
      <c r="U503" s="211">
        <f t="shared" si="919"/>
        <v>0</v>
      </c>
      <c r="V503" s="211">
        <f t="shared" si="919"/>
        <v>0</v>
      </c>
      <c r="W503" s="211">
        <f t="shared" si="920"/>
        <v>0</v>
      </c>
      <c r="X503" s="211">
        <f t="shared" si="920"/>
        <v>0</v>
      </c>
      <c r="Y503" s="211">
        <f t="shared" si="920"/>
        <v>0</v>
      </c>
      <c r="Z503" s="211">
        <f t="shared" si="920"/>
        <v>0</v>
      </c>
      <c r="AA503" s="211">
        <f t="shared" si="920"/>
        <v>0</v>
      </c>
      <c r="AB503" s="211">
        <f t="shared" si="920"/>
        <v>0</v>
      </c>
    </row>
    <row r="504" spans="1:28" hidden="1" x14ac:dyDescent="0.2">
      <c r="A504" s="213" t="s">
        <v>366</v>
      </c>
      <c r="B504" s="206" t="s">
        <v>343</v>
      </c>
      <c r="C504" s="206" t="s">
        <v>192</v>
      </c>
      <c r="D504" s="206" t="s">
        <v>194</v>
      </c>
      <c r="E504" s="206" t="s">
        <v>737</v>
      </c>
      <c r="F504" s="206"/>
      <c r="G504" s="211"/>
      <c r="H504" s="211">
        <f>H505</f>
        <v>731.5</v>
      </c>
      <c r="I504" s="211">
        <f>I505</f>
        <v>0</v>
      </c>
      <c r="J504" s="211">
        <f>H504+I504</f>
        <v>731.5</v>
      </c>
      <c r="K504" s="211">
        <f t="shared" si="919"/>
        <v>0</v>
      </c>
      <c r="L504" s="211">
        <f t="shared" si="919"/>
        <v>659</v>
      </c>
      <c r="M504" s="211">
        <f t="shared" si="919"/>
        <v>659</v>
      </c>
      <c r="N504" s="211">
        <f t="shared" si="919"/>
        <v>52.8</v>
      </c>
      <c r="O504" s="211">
        <f t="shared" si="919"/>
        <v>711.8</v>
      </c>
      <c r="P504" s="211">
        <f t="shared" si="919"/>
        <v>737.7</v>
      </c>
      <c r="Q504" s="211">
        <f t="shared" si="919"/>
        <v>571.5</v>
      </c>
      <c r="R504" s="211">
        <f t="shared" si="919"/>
        <v>1309.2</v>
      </c>
      <c r="S504" s="211">
        <f t="shared" si="919"/>
        <v>-1309.2</v>
      </c>
      <c r="T504" s="211">
        <f t="shared" si="919"/>
        <v>0</v>
      </c>
      <c r="U504" s="211">
        <f t="shared" si="919"/>
        <v>0</v>
      </c>
      <c r="V504" s="211">
        <f t="shared" si="919"/>
        <v>0</v>
      </c>
      <c r="W504" s="211">
        <f t="shared" si="920"/>
        <v>0</v>
      </c>
      <c r="X504" s="211">
        <f t="shared" si="920"/>
        <v>0</v>
      </c>
      <c r="Y504" s="211">
        <f t="shared" si="920"/>
        <v>0</v>
      </c>
      <c r="Z504" s="211">
        <f t="shared" si="920"/>
        <v>0</v>
      </c>
      <c r="AA504" s="211">
        <f t="shared" si="920"/>
        <v>0</v>
      </c>
      <c r="AB504" s="211">
        <f t="shared" si="920"/>
        <v>0</v>
      </c>
    </row>
    <row r="505" spans="1:28" hidden="1" x14ac:dyDescent="0.2">
      <c r="A505" s="213" t="s">
        <v>268</v>
      </c>
      <c r="B505" s="206" t="s">
        <v>343</v>
      </c>
      <c r="C505" s="206" t="s">
        <v>192</v>
      </c>
      <c r="D505" s="206" t="s">
        <v>194</v>
      </c>
      <c r="E505" s="206" t="s">
        <v>737</v>
      </c>
      <c r="F505" s="206" t="s">
        <v>155</v>
      </c>
      <c r="G505" s="211"/>
      <c r="H505" s="211">
        <v>731.5</v>
      </c>
      <c r="I505" s="211">
        <v>0</v>
      </c>
      <c r="J505" s="211">
        <f>H505+I505</f>
        <v>731.5</v>
      </c>
      <c r="K505" s="211">
        <v>0</v>
      </c>
      <c r="L505" s="211">
        <v>659</v>
      </c>
      <c r="M505" s="211">
        <v>659</v>
      </c>
      <c r="N505" s="211">
        <v>52.8</v>
      </c>
      <c r="O505" s="211">
        <f>M505+N505</f>
        <v>711.8</v>
      </c>
      <c r="P505" s="211">
        <v>737.7</v>
      </c>
      <c r="Q505" s="211">
        <v>571.5</v>
      </c>
      <c r="R505" s="211">
        <f t="shared" si="801"/>
        <v>1309.2</v>
      </c>
      <c r="S505" s="211">
        <v>-1309.2</v>
      </c>
      <c r="T505" s="211">
        <f t="shared" ref="T505:T510" si="921">R505+S505</f>
        <v>0</v>
      </c>
      <c r="U505" s="211">
        <v>0</v>
      </c>
      <c r="V505" s="211">
        <f t="shared" ref="V505" si="922">T505+U505</f>
        <v>0</v>
      </c>
      <c r="W505" s="211">
        <v>0</v>
      </c>
      <c r="X505" s="211">
        <f t="shared" ref="X505:X510" si="923">V505+W505</f>
        <v>0</v>
      </c>
      <c r="Y505" s="211">
        <v>0</v>
      </c>
      <c r="Z505" s="211">
        <f t="shared" ref="Z505" si="924">X505+Y505</f>
        <v>0</v>
      </c>
      <c r="AA505" s="211">
        <v>0</v>
      </c>
      <c r="AB505" s="211">
        <f t="shared" ref="AB505" si="925">Z505+AA505</f>
        <v>0</v>
      </c>
    </row>
    <row r="506" spans="1:28" x14ac:dyDescent="0.2">
      <c r="A506" s="340" t="s">
        <v>236</v>
      </c>
      <c r="B506" s="204" t="s">
        <v>343</v>
      </c>
      <c r="C506" s="204" t="s">
        <v>194</v>
      </c>
      <c r="D506" s="204"/>
      <c r="E506" s="206"/>
      <c r="F506" s="206"/>
      <c r="G506" s="211"/>
      <c r="H506" s="229">
        <f t="shared" ref="H506:Q509" si="926">H507</f>
        <v>0</v>
      </c>
      <c r="I506" s="229">
        <f t="shared" si="926"/>
        <v>175</v>
      </c>
      <c r="J506" s="229">
        <f t="shared" si="926"/>
        <v>175</v>
      </c>
      <c r="K506" s="229">
        <f t="shared" si="926"/>
        <v>0</v>
      </c>
      <c r="L506" s="229">
        <f t="shared" si="926"/>
        <v>0</v>
      </c>
      <c r="M506" s="229">
        <f t="shared" si="926"/>
        <v>0</v>
      </c>
      <c r="N506" s="229">
        <f t="shared" si="926"/>
        <v>1</v>
      </c>
      <c r="O506" s="229">
        <f t="shared" si="926"/>
        <v>2</v>
      </c>
      <c r="P506" s="229">
        <f t="shared" si="926"/>
        <v>3</v>
      </c>
      <c r="Q506" s="229">
        <f t="shared" si="926"/>
        <v>4</v>
      </c>
      <c r="R506" s="211">
        <f t="shared" si="801"/>
        <v>7</v>
      </c>
      <c r="S506" s="211">
        <f t="shared" ref="S506:S510" si="927">Q506+R506</f>
        <v>11</v>
      </c>
      <c r="T506" s="211">
        <f t="shared" si="921"/>
        <v>18</v>
      </c>
      <c r="U506" s="211">
        <f t="shared" ref="U506:U510" si="928">S506+T506</f>
        <v>29</v>
      </c>
      <c r="V506" s="211">
        <f>V507</f>
        <v>0</v>
      </c>
      <c r="W506" s="211">
        <f t="shared" ref="W506:AB506" si="929">W507</f>
        <v>0</v>
      </c>
      <c r="X506" s="211">
        <f t="shared" si="929"/>
        <v>0</v>
      </c>
      <c r="Y506" s="211">
        <f t="shared" si="929"/>
        <v>0</v>
      </c>
      <c r="Z506" s="211">
        <f t="shared" si="929"/>
        <v>0</v>
      </c>
      <c r="AA506" s="211">
        <f t="shared" si="929"/>
        <v>150</v>
      </c>
      <c r="AB506" s="211">
        <f t="shared" si="929"/>
        <v>150</v>
      </c>
    </row>
    <row r="507" spans="1:28" s="323" customFormat="1" ht="32.25" customHeight="1" x14ac:dyDescent="0.2">
      <c r="A507" s="340" t="s">
        <v>1198</v>
      </c>
      <c r="B507" s="204" t="s">
        <v>343</v>
      </c>
      <c r="C507" s="204" t="s">
        <v>194</v>
      </c>
      <c r="D507" s="204" t="s">
        <v>214</v>
      </c>
      <c r="E507" s="204"/>
      <c r="F507" s="204"/>
      <c r="G507" s="229"/>
      <c r="H507" s="229">
        <f t="shared" ref="H507:Q507" si="930">H509</f>
        <v>0</v>
      </c>
      <c r="I507" s="229">
        <f t="shared" si="930"/>
        <v>175</v>
      </c>
      <c r="J507" s="229">
        <f t="shared" si="930"/>
        <v>175</v>
      </c>
      <c r="K507" s="229">
        <f t="shared" si="930"/>
        <v>0</v>
      </c>
      <c r="L507" s="229">
        <f t="shared" si="930"/>
        <v>0</v>
      </c>
      <c r="M507" s="229">
        <f t="shared" si="930"/>
        <v>0</v>
      </c>
      <c r="N507" s="229">
        <f t="shared" si="930"/>
        <v>1</v>
      </c>
      <c r="O507" s="229">
        <f t="shared" si="930"/>
        <v>2</v>
      </c>
      <c r="P507" s="229">
        <f t="shared" si="930"/>
        <v>3</v>
      </c>
      <c r="Q507" s="229">
        <f t="shared" si="930"/>
        <v>4</v>
      </c>
      <c r="R507" s="229">
        <f t="shared" si="801"/>
        <v>7</v>
      </c>
      <c r="S507" s="229">
        <f t="shared" si="927"/>
        <v>11</v>
      </c>
      <c r="T507" s="229">
        <f t="shared" si="921"/>
        <v>18</v>
      </c>
      <c r="U507" s="229">
        <f t="shared" si="928"/>
        <v>29</v>
      </c>
      <c r="V507" s="229">
        <f>V509</f>
        <v>0</v>
      </c>
      <c r="W507" s="229">
        <f>W509</f>
        <v>0</v>
      </c>
      <c r="X507" s="229">
        <f>X509</f>
        <v>0</v>
      </c>
      <c r="Y507" s="229">
        <f>Y509</f>
        <v>0</v>
      </c>
      <c r="Z507" s="229">
        <f>Z509+Z508</f>
        <v>0</v>
      </c>
      <c r="AA507" s="229">
        <f t="shared" ref="AA507:AB507" si="931">AA509+AA508</f>
        <v>150</v>
      </c>
      <c r="AB507" s="229">
        <f t="shared" si="931"/>
        <v>150</v>
      </c>
    </row>
    <row r="508" spans="1:28" ht="32.25" customHeight="1" x14ac:dyDescent="0.2">
      <c r="A508" s="273" t="s">
        <v>1054</v>
      </c>
      <c r="B508" s="206" t="s">
        <v>343</v>
      </c>
      <c r="C508" s="206" t="s">
        <v>194</v>
      </c>
      <c r="D508" s="206" t="s">
        <v>214</v>
      </c>
      <c r="E508" s="206" t="s">
        <v>1079</v>
      </c>
      <c r="F508" s="206" t="s">
        <v>749</v>
      </c>
      <c r="G508" s="211"/>
      <c r="H508" s="211"/>
      <c r="I508" s="211">
        <v>175</v>
      </c>
      <c r="J508" s="211">
        <f>H508+I508</f>
        <v>175</v>
      </c>
      <c r="K508" s="211">
        <v>0</v>
      </c>
      <c r="L508" s="211">
        <v>0</v>
      </c>
      <c r="M508" s="211">
        <v>0</v>
      </c>
      <c r="N508" s="211">
        <v>1</v>
      </c>
      <c r="O508" s="211">
        <v>2</v>
      </c>
      <c r="P508" s="211">
        <v>3</v>
      </c>
      <c r="Q508" s="211">
        <v>4</v>
      </c>
      <c r="R508" s="211">
        <f t="shared" ref="R508" si="932">P508+Q508</f>
        <v>7</v>
      </c>
      <c r="S508" s="211">
        <f t="shared" ref="S508" si="933">Q508+R508</f>
        <v>11</v>
      </c>
      <c r="T508" s="211">
        <f t="shared" ref="T508" si="934">R508+S508</f>
        <v>18</v>
      </c>
      <c r="U508" s="211">
        <f t="shared" ref="U508" si="935">S508+T508</f>
        <v>29</v>
      </c>
      <c r="V508" s="211">
        <v>0</v>
      </c>
      <c r="W508" s="211">
        <v>0</v>
      </c>
      <c r="X508" s="211">
        <f t="shared" ref="X508" si="936">V508+W508</f>
        <v>0</v>
      </c>
      <c r="Y508" s="211">
        <v>0</v>
      </c>
      <c r="Z508" s="211">
        <f t="shared" ref="Z508" si="937">X508+Y508</f>
        <v>0</v>
      </c>
      <c r="AA508" s="211">
        <v>150</v>
      </c>
      <c r="AB508" s="211">
        <f t="shared" ref="AB508" si="938">Z508+AA508</f>
        <v>150</v>
      </c>
    </row>
    <row r="509" spans="1:28" ht="27.75" hidden="1" customHeight="1" x14ac:dyDescent="0.2">
      <c r="A509" s="213" t="s">
        <v>464</v>
      </c>
      <c r="B509" s="206" t="s">
        <v>343</v>
      </c>
      <c r="C509" s="206" t="s">
        <v>194</v>
      </c>
      <c r="D509" s="206" t="s">
        <v>214</v>
      </c>
      <c r="E509" s="206" t="s">
        <v>853</v>
      </c>
      <c r="F509" s="206"/>
      <c r="G509" s="211"/>
      <c r="H509" s="211">
        <f t="shared" si="926"/>
        <v>0</v>
      </c>
      <c r="I509" s="211">
        <f t="shared" si="926"/>
        <v>175</v>
      </c>
      <c r="J509" s="211">
        <f t="shared" si="926"/>
        <v>175</v>
      </c>
      <c r="K509" s="211">
        <f t="shared" si="926"/>
        <v>0</v>
      </c>
      <c r="L509" s="211">
        <f t="shared" si="926"/>
        <v>0</v>
      </c>
      <c r="M509" s="211">
        <f t="shared" si="926"/>
        <v>0</v>
      </c>
      <c r="N509" s="211">
        <f t="shared" si="926"/>
        <v>1</v>
      </c>
      <c r="O509" s="211">
        <f t="shared" si="926"/>
        <v>2</v>
      </c>
      <c r="P509" s="211">
        <f t="shared" si="926"/>
        <v>3</v>
      </c>
      <c r="Q509" s="211">
        <f t="shared" si="926"/>
        <v>4</v>
      </c>
      <c r="R509" s="211">
        <f t="shared" ref="R509:R544" si="939">P509+Q509</f>
        <v>7</v>
      </c>
      <c r="S509" s="211">
        <f t="shared" si="927"/>
        <v>11</v>
      </c>
      <c r="T509" s="211">
        <f t="shared" si="921"/>
        <v>18</v>
      </c>
      <c r="U509" s="211">
        <f t="shared" si="928"/>
        <v>29</v>
      </c>
      <c r="V509" s="211">
        <f xml:space="preserve"> V510</f>
        <v>0</v>
      </c>
      <c r="W509" s="211">
        <f t="shared" ref="W509:AB509" si="940" xml:space="preserve"> W510</f>
        <v>0</v>
      </c>
      <c r="X509" s="211">
        <f t="shared" si="940"/>
        <v>0</v>
      </c>
      <c r="Y509" s="211">
        <f t="shared" si="940"/>
        <v>0</v>
      </c>
      <c r="Z509" s="211">
        <f t="shared" si="940"/>
        <v>0</v>
      </c>
      <c r="AA509" s="211">
        <f t="shared" si="940"/>
        <v>0</v>
      </c>
      <c r="AB509" s="211">
        <f t="shared" si="940"/>
        <v>0</v>
      </c>
    </row>
    <row r="510" spans="1:28" hidden="1" x14ac:dyDescent="0.2">
      <c r="A510" s="273" t="s">
        <v>748</v>
      </c>
      <c r="B510" s="206" t="s">
        <v>343</v>
      </c>
      <c r="C510" s="206" t="s">
        <v>194</v>
      </c>
      <c r="D510" s="206" t="s">
        <v>214</v>
      </c>
      <c r="E510" s="206" t="s">
        <v>853</v>
      </c>
      <c r="F510" s="206" t="s">
        <v>749</v>
      </c>
      <c r="G510" s="211"/>
      <c r="H510" s="211"/>
      <c r="I510" s="211">
        <v>175</v>
      </c>
      <c r="J510" s="211">
        <f>H510+I510</f>
        <v>175</v>
      </c>
      <c r="K510" s="211">
        <v>0</v>
      </c>
      <c r="L510" s="211">
        <v>0</v>
      </c>
      <c r="M510" s="211">
        <v>0</v>
      </c>
      <c r="N510" s="211">
        <v>1</v>
      </c>
      <c r="O510" s="211">
        <v>2</v>
      </c>
      <c r="P510" s="211">
        <v>3</v>
      </c>
      <c r="Q510" s="211">
        <v>4</v>
      </c>
      <c r="R510" s="211">
        <f t="shared" si="939"/>
        <v>7</v>
      </c>
      <c r="S510" s="211">
        <f t="shared" si="927"/>
        <v>11</v>
      </c>
      <c r="T510" s="211">
        <f t="shared" si="921"/>
        <v>18</v>
      </c>
      <c r="U510" s="211">
        <f t="shared" si="928"/>
        <v>29</v>
      </c>
      <c r="V510" s="211">
        <v>0</v>
      </c>
      <c r="W510" s="211">
        <v>0</v>
      </c>
      <c r="X510" s="211">
        <f t="shared" si="923"/>
        <v>0</v>
      </c>
      <c r="Y510" s="211">
        <v>0</v>
      </c>
      <c r="Z510" s="211">
        <f t="shared" ref="Z510" si="941">X510+Y510</f>
        <v>0</v>
      </c>
      <c r="AA510" s="211">
        <v>0</v>
      </c>
      <c r="AB510" s="211">
        <f t="shared" ref="AB510" si="942">Z510+AA510</f>
        <v>0</v>
      </c>
    </row>
    <row r="511" spans="1:28" x14ac:dyDescent="0.2">
      <c r="A511" s="340" t="s">
        <v>374</v>
      </c>
      <c r="B511" s="204" t="s">
        <v>343</v>
      </c>
      <c r="C511" s="204" t="s">
        <v>196</v>
      </c>
      <c r="D511" s="204"/>
      <c r="E511" s="204"/>
      <c r="F511" s="204"/>
      <c r="G511" s="229"/>
      <c r="H511" s="229">
        <f t="shared" ref="H511:Q512" si="943">H512</f>
        <v>0</v>
      </c>
      <c r="I511" s="229">
        <f t="shared" si="943"/>
        <v>495.14000000000004</v>
      </c>
      <c r="J511" s="229">
        <f t="shared" si="943"/>
        <v>495.14000000000004</v>
      </c>
      <c r="K511" s="229">
        <f t="shared" si="943"/>
        <v>955.16700000000003</v>
      </c>
      <c r="L511" s="229">
        <f t="shared" si="943"/>
        <v>0</v>
      </c>
      <c r="M511" s="229">
        <f t="shared" si="943"/>
        <v>0</v>
      </c>
      <c r="N511" s="229">
        <f t="shared" si="943"/>
        <v>1</v>
      </c>
      <c r="O511" s="229">
        <f t="shared" si="943"/>
        <v>2</v>
      </c>
      <c r="P511" s="229">
        <f t="shared" si="943"/>
        <v>3</v>
      </c>
      <c r="Q511" s="229">
        <f t="shared" si="943"/>
        <v>4</v>
      </c>
      <c r="R511" s="211">
        <f>R512</f>
        <v>0</v>
      </c>
      <c r="S511" s="211">
        <f t="shared" ref="S511:AB512" si="944">S512</f>
        <v>3945.2</v>
      </c>
      <c r="T511" s="211">
        <f t="shared" si="944"/>
        <v>0</v>
      </c>
      <c r="U511" s="211">
        <f t="shared" si="944"/>
        <v>8631.7671869999976</v>
      </c>
      <c r="V511" s="211">
        <f t="shared" si="944"/>
        <v>0</v>
      </c>
      <c r="W511" s="211">
        <f t="shared" si="944"/>
        <v>5815.32</v>
      </c>
      <c r="X511" s="211">
        <f>X512+X517</f>
        <v>0</v>
      </c>
      <c r="Y511" s="211">
        <f t="shared" ref="Y511" si="945">Y512+Y517</f>
        <v>2665.66</v>
      </c>
      <c r="Z511" s="211">
        <f>Z512+Z517+Z514+Z520</f>
        <v>2665.66</v>
      </c>
      <c r="AA511" s="211">
        <f t="shared" ref="AA511:AB511" si="946">AA512+AA517+AA514+AA520</f>
        <v>10231.4287</v>
      </c>
      <c r="AB511" s="211">
        <f t="shared" si="946"/>
        <v>12897.0887</v>
      </c>
    </row>
    <row r="512" spans="1:28" ht="13.5" customHeight="1" x14ac:dyDescent="0.2">
      <c r="A512" s="213" t="s">
        <v>702</v>
      </c>
      <c r="B512" s="206" t="s">
        <v>343</v>
      </c>
      <c r="C512" s="206" t="s">
        <v>196</v>
      </c>
      <c r="D512" s="206" t="s">
        <v>212</v>
      </c>
      <c r="E512" s="206" t="s">
        <v>828</v>
      </c>
      <c r="F512" s="206"/>
      <c r="G512" s="211"/>
      <c r="H512" s="211">
        <f>H513</f>
        <v>0</v>
      </c>
      <c r="I512" s="211">
        <f>I513</f>
        <v>495.14000000000004</v>
      </c>
      <c r="J512" s="211">
        <f>H512+I512</f>
        <v>495.14000000000004</v>
      </c>
      <c r="K512" s="211">
        <f>K513</f>
        <v>955.16700000000003</v>
      </c>
      <c r="L512" s="211">
        <f>L513</f>
        <v>0</v>
      </c>
      <c r="M512" s="211">
        <f>M513</f>
        <v>0</v>
      </c>
      <c r="N512" s="211">
        <f t="shared" si="943"/>
        <v>1</v>
      </c>
      <c r="O512" s="211">
        <f t="shared" si="943"/>
        <v>2</v>
      </c>
      <c r="P512" s="211">
        <f t="shared" si="943"/>
        <v>3</v>
      </c>
      <c r="Q512" s="211">
        <f t="shared" si="943"/>
        <v>4</v>
      </c>
      <c r="R512" s="211">
        <f>R513</f>
        <v>0</v>
      </c>
      <c r="S512" s="211">
        <f t="shared" si="944"/>
        <v>3945.2</v>
      </c>
      <c r="T512" s="211">
        <f t="shared" si="944"/>
        <v>0</v>
      </c>
      <c r="U512" s="211">
        <f t="shared" si="944"/>
        <v>8631.7671869999976</v>
      </c>
      <c r="V512" s="211">
        <f t="shared" si="944"/>
        <v>0</v>
      </c>
      <c r="W512" s="211">
        <f t="shared" si="944"/>
        <v>5815.32</v>
      </c>
      <c r="X512" s="211">
        <f t="shared" si="944"/>
        <v>0</v>
      </c>
      <c r="Y512" s="211">
        <f t="shared" si="944"/>
        <v>0</v>
      </c>
      <c r="Z512" s="211">
        <f t="shared" si="944"/>
        <v>0</v>
      </c>
      <c r="AA512" s="211">
        <f t="shared" si="944"/>
        <v>7939.134</v>
      </c>
      <c r="AB512" s="211">
        <f t="shared" si="944"/>
        <v>7939.134</v>
      </c>
    </row>
    <row r="513" spans="1:28" x14ac:dyDescent="0.2">
      <c r="A513" s="273" t="s">
        <v>748</v>
      </c>
      <c r="B513" s="206" t="s">
        <v>343</v>
      </c>
      <c r="C513" s="206" t="s">
        <v>196</v>
      </c>
      <c r="D513" s="206" t="s">
        <v>212</v>
      </c>
      <c r="E513" s="206" t="s">
        <v>828</v>
      </c>
      <c r="F513" s="206" t="s">
        <v>749</v>
      </c>
      <c r="G513" s="211"/>
      <c r="H513" s="211">
        <v>0</v>
      </c>
      <c r="I513" s="211">
        <f>374.91+120.23</f>
        <v>495.14000000000004</v>
      </c>
      <c r="J513" s="211">
        <f>H513+I513</f>
        <v>495.14000000000004</v>
      </c>
      <c r="K513" s="211">
        <v>955.16700000000003</v>
      </c>
      <c r="L513" s="211">
        <v>0</v>
      </c>
      <c r="M513" s="211">
        <v>0</v>
      </c>
      <c r="N513" s="211">
        <v>1</v>
      </c>
      <c r="O513" s="211">
        <v>2</v>
      </c>
      <c r="P513" s="211">
        <v>3</v>
      </c>
      <c r="Q513" s="211">
        <v>4</v>
      </c>
      <c r="R513" s="211">
        <v>0</v>
      </c>
      <c r="S513" s="211">
        <v>3945.2</v>
      </c>
      <c r="T513" s="211">
        <v>0</v>
      </c>
      <c r="U513" s="211">
        <v>8631.7671869999976</v>
      </c>
      <c r="V513" s="211">
        <v>0</v>
      </c>
      <c r="W513" s="211">
        <v>5815.32</v>
      </c>
      <c r="X513" s="211">
        <v>0</v>
      </c>
      <c r="Y513" s="211">
        <v>0</v>
      </c>
      <c r="Z513" s="211">
        <f t="shared" ref="Z513" si="947">X513+Y513</f>
        <v>0</v>
      </c>
      <c r="AA513" s="211">
        <v>7939.134</v>
      </c>
      <c r="AB513" s="211">
        <f t="shared" ref="AB513" si="948">Z513+AA513</f>
        <v>7939.134</v>
      </c>
    </row>
    <row r="514" spans="1:28" ht="31.5" x14ac:dyDescent="0.2">
      <c r="A514" s="339" t="s">
        <v>1268</v>
      </c>
      <c r="B514" s="206" t="s">
        <v>343</v>
      </c>
      <c r="C514" s="206" t="s">
        <v>196</v>
      </c>
      <c r="D514" s="206" t="s">
        <v>212</v>
      </c>
      <c r="E514" s="206" t="s">
        <v>1267</v>
      </c>
      <c r="F514" s="206"/>
      <c r="G514" s="211"/>
      <c r="H514" s="211"/>
      <c r="I514" s="211"/>
      <c r="J514" s="211"/>
      <c r="K514" s="211"/>
      <c r="L514" s="211"/>
      <c r="M514" s="211"/>
      <c r="N514" s="211"/>
      <c r="O514" s="211"/>
      <c r="P514" s="211"/>
      <c r="Q514" s="211"/>
      <c r="R514" s="211"/>
      <c r="S514" s="211"/>
      <c r="T514" s="211"/>
      <c r="U514" s="211"/>
      <c r="V514" s="211"/>
      <c r="W514" s="211"/>
      <c r="X514" s="211">
        <f>X515+X516</f>
        <v>0</v>
      </c>
      <c r="Y514" s="211">
        <f t="shared" ref="Y514:AB514" si="949">Y515+Y516</f>
        <v>2665.66</v>
      </c>
      <c r="Z514" s="211">
        <f t="shared" si="949"/>
        <v>0</v>
      </c>
      <c r="AA514" s="211">
        <f t="shared" si="949"/>
        <v>2227.2696999999998</v>
      </c>
      <c r="AB514" s="211">
        <f t="shared" si="949"/>
        <v>2227.2696999999998</v>
      </c>
    </row>
    <row r="515" spans="1:28" x14ac:dyDescent="0.2">
      <c r="A515" s="273" t="s">
        <v>748</v>
      </c>
      <c r="B515" s="206" t="s">
        <v>343</v>
      </c>
      <c r="C515" s="206" t="s">
        <v>196</v>
      </c>
      <c r="D515" s="206" t="s">
        <v>212</v>
      </c>
      <c r="E515" s="206" t="s">
        <v>1267</v>
      </c>
      <c r="F515" s="206" t="s">
        <v>749</v>
      </c>
      <c r="G515" s="211"/>
      <c r="H515" s="211"/>
      <c r="I515" s="211"/>
      <c r="J515" s="211"/>
      <c r="K515" s="211"/>
      <c r="L515" s="211"/>
      <c r="M515" s="211"/>
      <c r="N515" s="211"/>
      <c r="O515" s="211"/>
      <c r="P515" s="211"/>
      <c r="Q515" s="211"/>
      <c r="R515" s="211"/>
      <c r="S515" s="211"/>
      <c r="T515" s="211"/>
      <c r="U515" s="211"/>
      <c r="V515" s="211"/>
      <c r="W515" s="211"/>
      <c r="X515" s="211">
        <v>0</v>
      </c>
      <c r="Y515" s="211">
        <v>2639</v>
      </c>
      <c r="Z515" s="211">
        <v>0</v>
      </c>
      <c r="AA515" s="211">
        <v>2204.9969999999998</v>
      </c>
      <c r="AB515" s="211">
        <f>Z515+AA515</f>
        <v>2204.9969999999998</v>
      </c>
    </row>
    <row r="516" spans="1:28" x14ac:dyDescent="0.2">
      <c r="A516" s="273" t="s">
        <v>748</v>
      </c>
      <c r="B516" s="206" t="s">
        <v>343</v>
      </c>
      <c r="C516" s="206" t="s">
        <v>196</v>
      </c>
      <c r="D516" s="206" t="s">
        <v>212</v>
      </c>
      <c r="E516" s="206" t="s">
        <v>1267</v>
      </c>
      <c r="F516" s="206" t="s">
        <v>749</v>
      </c>
      <c r="G516" s="229" t="e">
        <f>#REF!+#REF!</f>
        <v>#REF!</v>
      </c>
      <c r="H516" s="229" t="e">
        <f>#REF!</f>
        <v>#REF!</v>
      </c>
      <c r="I516" s="229" t="e">
        <f>#REF!+#REF!</f>
        <v>#REF!</v>
      </c>
      <c r="J516" s="229" t="e">
        <f>#REF!+#REF!</f>
        <v>#REF!</v>
      </c>
      <c r="K516" s="229" t="e">
        <f>#REF!+#REF!</f>
        <v>#REF!</v>
      </c>
      <c r="L516" s="229" t="e">
        <f>#REF!+#REF!</f>
        <v>#REF!</v>
      </c>
      <c r="M516" s="229" t="e">
        <f>#REF!+#REF!</f>
        <v>#REF!</v>
      </c>
      <c r="N516" s="229" t="e">
        <f>#REF!+#REF!</f>
        <v>#REF!</v>
      </c>
      <c r="O516" s="229" t="e">
        <f>#REF!+#REF!</f>
        <v>#REF!</v>
      </c>
      <c r="P516" s="229" t="e">
        <f>#REF!+#REF!</f>
        <v>#REF!</v>
      </c>
      <c r="Q516" s="229" t="e">
        <f>#REF!+#REF!</f>
        <v>#REF!</v>
      </c>
      <c r="R516" s="229" t="e">
        <f>#REF!+#REF!</f>
        <v>#REF!</v>
      </c>
      <c r="S516" s="229" t="e">
        <f>#REF!+#REF!</f>
        <v>#REF!</v>
      </c>
      <c r="T516" s="229" t="e">
        <f>#REF!+#REF!</f>
        <v>#REF!</v>
      </c>
      <c r="U516" s="229" t="e">
        <f>#REF!+#REF!</f>
        <v>#REF!</v>
      </c>
      <c r="V516" s="229" t="e">
        <f>#REF!+#REF!</f>
        <v>#REF!</v>
      </c>
      <c r="W516" s="229" t="e">
        <f>#REF!+#REF!</f>
        <v>#REF!</v>
      </c>
      <c r="X516" s="229">
        <v>0</v>
      </c>
      <c r="Y516" s="211">
        <v>26.66</v>
      </c>
      <c r="Z516" s="211">
        <v>0</v>
      </c>
      <c r="AA516" s="211">
        <v>22.2727</v>
      </c>
      <c r="AB516" s="211">
        <f>Z516+AA516</f>
        <v>22.2727</v>
      </c>
    </row>
    <row r="517" spans="1:28" ht="30" x14ac:dyDescent="0.2">
      <c r="A517" s="213" t="s">
        <v>1210</v>
      </c>
      <c r="B517" s="206" t="s">
        <v>343</v>
      </c>
      <c r="C517" s="206" t="s">
        <v>196</v>
      </c>
      <c r="D517" s="206" t="s">
        <v>212</v>
      </c>
      <c r="E517" s="206" t="s">
        <v>1157</v>
      </c>
      <c r="F517" s="206"/>
      <c r="G517" s="211"/>
      <c r="H517" s="211"/>
      <c r="I517" s="211"/>
      <c r="J517" s="211"/>
      <c r="K517" s="211"/>
      <c r="L517" s="211"/>
      <c r="M517" s="211"/>
      <c r="N517" s="211"/>
      <c r="O517" s="211"/>
      <c r="P517" s="211"/>
      <c r="Q517" s="211"/>
      <c r="R517" s="211"/>
      <c r="S517" s="211"/>
      <c r="T517" s="211"/>
      <c r="U517" s="211"/>
      <c r="V517" s="211"/>
      <c r="W517" s="211"/>
      <c r="X517" s="211">
        <f>X518+X519</f>
        <v>0</v>
      </c>
      <c r="Y517" s="211">
        <f t="shared" ref="Y517:Z517" si="950">Y518+Y519</f>
        <v>2665.66</v>
      </c>
      <c r="Z517" s="211">
        <f t="shared" si="950"/>
        <v>2665.66</v>
      </c>
      <c r="AA517" s="211">
        <f t="shared" ref="AA517:AB517" si="951">AA518+AA519</f>
        <v>-2227.2759999999998</v>
      </c>
      <c r="AB517" s="211">
        <f t="shared" si="951"/>
        <v>438.38400000000001</v>
      </c>
    </row>
    <row r="518" spans="1:28" x14ac:dyDescent="0.2">
      <c r="A518" s="273" t="s">
        <v>748</v>
      </c>
      <c r="B518" s="206" t="s">
        <v>343</v>
      </c>
      <c r="C518" s="206" t="s">
        <v>196</v>
      </c>
      <c r="D518" s="206" t="s">
        <v>212</v>
      </c>
      <c r="E518" s="206" t="s">
        <v>1157</v>
      </c>
      <c r="F518" s="206" t="s">
        <v>749</v>
      </c>
      <c r="G518" s="211"/>
      <c r="H518" s="211"/>
      <c r="I518" s="211"/>
      <c r="J518" s="211"/>
      <c r="K518" s="211"/>
      <c r="L518" s="211"/>
      <c r="M518" s="211"/>
      <c r="N518" s="211"/>
      <c r="O518" s="211"/>
      <c r="P518" s="211"/>
      <c r="Q518" s="211"/>
      <c r="R518" s="211"/>
      <c r="S518" s="211"/>
      <c r="T518" s="211"/>
      <c r="U518" s="211"/>
      <c r="V518" s="211"/>
      <c r="W518" s="211"/>
      <c r="X518" s="211">
        <v>0</v>
      </c>
      <c r="Y518" s="211">
        <v>2639</v>
      </c>
      <c r="Z518" s="211">
        <f>X518+Y518</f>
        <v>2639</v>
      </c>
      <c r="AA518" s="211">
        <v>-2205</v>
      </c>
      <c r="AB518" s="211">
        <f>Z518+AA518</f>
        <v>434</v>
      </c>
    </row>
    <row r="519" spans="1:28" s="323" customFormat="1" x14ac:dyDescent="0.2">
      <c r="A519" s="273" t="s">
        <v>748</v>
      </c>
      <c r="B519" s="206" t="s">
        <v>343</v>
      </c>
      <c r="C519" s="206" t="s">
        <v>196</v>
      </c>
      <c r="D519" s="206" t="s">
        <v>212</v>
      </c>
      <c r="E519" s="206" t="s">
        <v>1157</v>
      </c>
      <c r="F519" s="206" t="s">
        <v>749</v>
      </c>
      <c r="G519" s="229" t="e">
        <f>#REF!+#REF!</f>
        <v>#REF!</v>
      </c>
      <c r="H519" s="229" t="e">
        <f>#REF!</f>
        <v>#REF!</v>
      </c>
      <c r="I519" s="229" t="e">
        <f>#REF!+#REF!</f>
        <v>#REF!</v>
      </c>
      <c r="J519" s="229" t="e">
        <f>#REF!+#REF!</f>
        <v>#REF!</v>
      </c>
      <c r="K519" s="229" t="e">
        <f>#REF!+#REF!</f>
        <v>#REF!</v>
      </c>
      <c r="L519" s="229" t="e">
        <f>#REF!+#REF!</f>
        <v>#REF!</v>
      </c>
      <c r="M519" s="229" t="e">
        <f>#REF!+#REF!</f>
        <v>#REF!</v>
      </c>
      <c r="N519" s="229" t="e">
        <f>#REF!+#REF!</f>
        <v>#REF!</v>
      </c>
      <c r="O519" s="229" t="e">
        <f>#REF!+#REF!</f>
        <v>#REF!</v>
      </c>
      <c r="P519" s="229" t="e">
        <f>#REF!+#REF!</f>
        <v>#REF!</v>
      </c>
      <c r="Q519" s="229" t="e">
        <f>#REF!+#REF!</f>
        <v>#REF!</v>
      </c>
      <c r="R519" s="229" t="e">
        <f>#REF!+#REF!</f>
        <v>#REF!</v>
      </c>
      <c r="S519" s="229" t="e">
        <f>#REF!+#REF!</f>
        <v>#REF!</v>
      </c>
      <c r="T519" s="229" t="e">
        <f>#REF!+#REF!</f>
        <v>#REF!</v>
      </c>
      <c r="U519" s="229" t="e">
        <f>#REF!+#REF!</f>
        <v>#REF!</v>
      </c>
      <c r="V519" s="229" t="e">
        <f>#REF!+#REF!</f>
        <v>#REF!</v>
      </c>
      <c r="W519" s="229" t="e">
        <f>#REF!+#REF!</f>
        <v>#REF!</v>
      </c>
      <c r="X519" s="229">
        <v>0</v>
      </c>
      <c r="Y519" s="211">
        <v>26.66</v>
      </c>
      <c r="Z519" s="211">
        <f>X519+Y519</f>
        <v>26.66</v>
      </c>
      <c r="AA519" s="211">
        <v>-22.276</v>
      </c>
      <c r="AB519" s="211">
        <f>Z519+AA519</f>
        <v>4.3840000000000003</v>
      </c>
    </row>
    <row r="520" spans="1:28" s="323" customFormat="1" ht="29.25" customHeight="1" x14ac:dyDescent="0.2">
      <c r="A520" s="213" t="s">
        <v>1270</v>
      </c>
      <c r="B520" s="206" t="s">
        <v>343</v>
      </c>
      <c r="C520" s="206" t="s">
        <v>196</v>
      </c>
      <c r="D520" s="206" t="s">
        <v>212</v>
      </c>
      <c r="E520" s="206" t="s">
        <v>1269</v>
      </c>
      <c r="F520" s="206"/>
      <c r="G520" s="211"/>
      <c r="H520" s="211"/>
      <c r="I520" s="211"/>
      <c r="J520" s="211"/>
      <c r="K520" s="211"/>
      <c r="L520" s="211"/>
      <c r="M520" s="211"/>
      <c r="N520" s="211"/>
      <c r="O520" s="211"/>
      <c r="P520" s="211"/>
      <c r="Q520" s="211"/>
      <c r="R520" s="211"/>
      <c r="S520" s="211"/>
      <c r="T520" s="211"/>
      <c r="U520" s="211"/>
      <c r="V520" s="211"/>
      <c r="W520" s="211"/>
      <c r="X520" s="211">
        <f>X521+X522</f>
        <v>0</v>
      </c>
      <c r="Y520" s="211">
        <f t="shared" ref="Y520:AB520" si="952">Y521+Y522</f>
        <v>2665.66</v>
      </c>
      <c r="Z520" s="211">
        <f t="shared" si="952"/>
        <v>0</v>
      </c>
      <c r="AA520" s="211">
        <f t="shared" si="952"/>
        <v>2292.3009999999999</v>
      </c>
      <c r="AB520" s="211">
        <f t="shared" si="952"/>
        <v>2292.3009999999999</v>
      </c>
    </row>
    <row r="521" spans="1:28" s="323" customFormat="1" x14ac:dyDescent="0.2">
      <c r="A521" s="273" t="s">
        <v>748</v>
      </c>
      <c r="B521" s="206" t="s">
        <v>343</v>
      </c>
      <c r="C521" s="206" t="s">
        <v>196</v>
      </c>
      <c r="D521" s="206" t="s">
        <v>212</v>
      </c>
      <c r="E521" s="206" t="s">
        <v>1269</v>
      </c>
      <c r="F521" s="206" t="s">
        <v>749</v>
      </c>
      <c r="G521" s="211"/>
      <c r="H521" s="211"/>
      <c r="I521" s="211"/>
      <c r="J521" s="211"/>
      <c r="K521" s="211"/>
      <c r="L521" s="211"/>
      <c r="M521" s="211"/>
      <c r="N521" s="211"/>
      <c r="O521" s="211"/>
      <c r="P521" s="211"/>
      <c r="Q521" s="211"/>
      <c r="R521" s="211"/>
      <c r="S521" s="211"/>
      <c r="T521" s="211"/>
      <c r="U521" s="211"/>
      <c r="V521" s="211"/>
      <c r="W521" s="211"/>
      <c r="X521" s="211">
        <v>0</v>
      </c>
      <c r="Y521" s="211">
        <v>2639</v>
      </c>
      <c r="Z521" s="211">
        <v>0</v>
      </c>
      <c r="AA521" s="211">
        <v>2269.1030000000001</v>
      </c>
      <c r="AB521" s="211">
        <f>Z521+AA521</f>
        <v>2269.1030000000001</v>
      </c>
    </row>
    <row r="522" spans="1:28" s="323" customFormat="1" x14ac:dyDescent="0.2">
      <c r="A522" s="273" t="s">
        <v>748</v>
      </c>
      <c r="B522" s="206" t="s">
        <v>343</v>
      </c>
      <c r="C522" s="206" t="s">
        <v>196</v>
      </c>
      <c r="D522" s="206" t="s">
        <v>212</v>
      </c>
      <c r="E522" s="206" t="s">
        <v>1269</v>
      </c>
      <c r="F522" s="206" t="s">
        <v>749</v>
      </c>
      <c r="G522" s="229" t="e">
        <f>#REF!+#REF!</f>
        <v>#REF!</v>
      </c>
      <c r="H522" s="229" t="e">
        <f>#REF!</f>
        <v>#REF!</v>
      </c>
      <c r="I522" s="229" t="e">
        <f>#REF!+#REF!</f>
        <v>#REF!</v>
      </c>
      <c r="J522" s="229" t="e">
        <f>#REF!+#REF!</f>
        <v>#REF!</v>
      </c>
      <c r="K522" s="229" t="e">
        <f>#REF!+#REF!</f>
        <v>#REF!</v>
      </c>
      <c r="L522" s="229" t="e">
        <f>#REF!+#REF!</f>
        <v>#REF!</v>
      </c>
      <c r="M522" s="229" t="e">
        <f>#REF!+#REF!</f>
        <v>#REF!</v>
      </c>
      <c r="N522" s="229" t="e">
        <f>#REF!+#REF!</f>
        <v>#REF!</v>
      </c>
      <c r="O522" s="229" t="e">
        <f>#REF!+#REF!</f>
        <v>#REF!</v>
      </c>
      <c r="P522" s="229" t="e">
        <f>#REF!+#REF!</f>
        <v>#REF!</v>
      </c>
      <c r="Q522" s="229" t="e">
        <f>#REF!+#REF!</f>
        <v>#REF!</v>
      </c>
      <c r="R522" s="229" t="e">
        <f>#REF!+#REF!</f>
        <v>#REF!</v>
      </c>
      <c r="S522" s="229" t="e">
        <f>#REF!+#REF!</f>
        <v>#REF!</v>
      </c>
      <c r="T522" s="229" t="e">
        <f>#REF!+#REF!</f>
        <v>#REF!</v>
      </c>
      <c r="U522" s="229" t="e">
        <f>#REF!+#REF!</f>
        <v>#REF!</v>
      </c>
      <c r="V522" s="229" t="e">
        <f>#REF!+#REF!</f>
        <v>#REF!</v>
      </c>
      <c r="W522" s="229" t="e">
        <f>#REF!+#REF!</f>
        <v>#REF!</v>
      </c>
      <c r="X522" s="229">
        <v>0</v>
      </c>
      <c r="Y522" s="211">
        <v>26.66</v>
      </c>
      <c r="Z522" s="211">
        <v>0</v>
      </c>
      <c r="AA522" s="211">
        <v>23.198</v>
      </c>
      <c r="AB522" s="211">
        <f>Z522+AA522</f>
        <v>23.198</v>
      </c>
    </row>
    <row r="523" spans="1:28" s="323" customFormat="1" ht="14.25" x14ac:dyDescent="0.2">
      <c r="A523" s="340" t="s">
        <v>367</v>
      </c>
      <c r="B523" s="204" t="s">
        <v>343</v>
      </c>
      <c r="C523" s="204" t="s">
        <v>198</v>
      </c>
      <c r="D523" s="204" t="s">
        <v>1271</v>
      </c>
      <c r="E523" s="204"/>
      <c r="F523" s="204"/>
      <c r="G523" s="229"/>
      <c r="H523" s="229"/>
      <c r="I523" s="229"/>
      <c r="J523" s="229"/>
      <c r="K523" s="229"/>
      <c r="L523" s="229"/>
      <c r="M523" s="229"/>
      <c r="N523" s="229"/>
      <c r="O523" s="229"/>
      <c r="P523" s="229"/>
      <c r="Q523" s="229"/>
      <c r="R523" s="229"/>
      <c r="S523" s="229"/>
      <c r="T523" s="229"/>
      <c r="U523" s="229"/>
      <c r="V523" s="229"/>
      <c r="W523" s="229"/>
      <c r="X523" s="229"/>
      <c r="Y523" s="229"/>
      <c r="Z523" s="229">
        <f>Z524</f>
        <v>0</v>
      </c>
      <c r="AA523" s="229">
        <f t="shared" ref="AA523:AB524" si="953">AA524</f>
        <v>39.722000000000001</v>
      </c>
      <c r="AB523" s="229">
        <f t="shared" si="953"/>
        <v>39.722000000000001</v>
      </c>
    </row>
    <row r="524" spans="1:28" s="323" customFormat="1" ht="14.25" x14ac:dyDescent="0.2">
      <c r="A524" s="222" t="s">
        <v>224</v>
      </c>
      <c r="B524" s="204" t="s">
        <v>343</v>
      </c>
      <c r="C524" s="204" t="s">
        <v>198</v>
      </c>
      <c r="D524" s="204" t="s">
        <v>194</v>
      </c>
      <c r="E524" s="204"/>
      <c r="F524" s="204"/>
      <c r="G524" s="229"/>
      <c r="H524" s="229"/>
      <c r="I524" s="229"/>
      <c r="J524" s="229"/>
      <c r="K524" s="229"/>
      <c r="L524" s="229"/>
      <c r="M524" s="229"/>
      <c r="N524" s="229"/>
      <c r="O524" s="229"/>
      <c r="P524" s="229"/>
      <c r="Q524" s="229"/>
      <c r="R524" s="229"/>
      <c r="S524" s="229"/>
      <c r="T524" s="229"/>
      <c r="U524" s="229"/>
      <c r="V524" s="229"/>
      <c r="W524" s="229"/>
      <c r="X524" s="229"/>
      <c r="Y524" s="229"/>
      <c r="Z524" s="229">
        <f>Z525</f>
        <v>0</v>
      </c>
      <c r="AA524" s="229">
        <f t="shared" si="953"/>
        <v>39.722000000000001</v>
      </c>
      <c r="AB524" s="229">
        <f t="shared" si="953"/>
        <v>39.722000000000001</v>
      </c>
    </row>
    <row r="525" spans="1:28" s="323" customFormat="1" x14ac:dyDescent="0.2">
      <c r="A525" s="213" t="s">
        <v>1272</v>
      </c>
      <c r="B525" s="206" t="s">
        <v>343</v>
      </c>
      <c r="C525" s="206" t="s">
        <v>198</v>
      </c>
      <c r="D525" s="206" t="s">
        <v>194</v>
      </c>
      <c r="E525" s="206" t="s">
        <v>839</v>
      </c>
      <c r="F525" s="206" t="s">
        <v>749</v>
      </c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  <c r="T525" s="229"/>
      <c r="U525" s="229"/>
      <c r="V525" s="229"/>
      <c r="W525" s="229"/>
      <c r="X525" s="229"/>
      <c r="Y525" s="211"/>
      <c r="Z525" s="211">
        <v>0</v>
      </c>
      <c r="AA525" s="211">
        <v>39.722000000000001</v>
      </c>
      <c r="AB525" s="211">
        <f>Z525+AA525</f>
        <v>39.722000000000001</v>
      </c>
    </row>
    <row r="526" spans="1:28" s="323" customFormat="1" ht="30.75" customHeight="1" x14ac:dyDescent="0.2">
      <c r="A526" s="340" t="s">
        <v>168</v>
      </c>
      <c r="B526" s="204" t="s">
        <v>343</v>
      </c>
      <c r="C526" s="204" t="s">
        <v>208</v>
      </c>
      <c r="D526" s="204"/>
      <c r="E526" s="204"/>
      <c r="F526" s="204"/>
      <c r="G526" s="229" t="e">
        <f>#REF!+G531</f>
        <v>#REF!</v>
      </c>
      <c r="H526" s="229" t="e">
        <f>H527+#REF!+H531</f>
        <v>#REF!</v>
      </c>
      <c r="I526" s="229" t="e">
        <f>I527+#REF!+I531</f>
        <v>#REF!</v>
      </c>
      <c r="J526" s="229" t="e">
        <f>J527+#REF!+J531</f>
        <v>#REF!</v>
      </c>
      <c r="K526" s="229" t="e">
        <f>K527+#REF!+K531</f>
        <v>#REF!</v>
      </c>
      <c r="L526" s="229" t="e">
        <f>L527+#REF!+L531</f>
        <v>#REF!</v>
      </c>
      <c r="M526" s="229" t="e">
        <f>M527+#REF!+M531</f>
        <v>#REF!</v>
      </c>
      <c r="N526" s="229" t="e">
        <f>N527+#REF!+N531</f>
        <v>#REF!</v>
      </c>
      <c r="O526" s="229" t="e">
        <f>O527+#REF!+O531</f>
        <v>#REF!</v>
      </c>
      <c r="P526" s="229" t="e">
        <f>P527+#REF!+P531</f>
        <v>#REF!</v>
      </c>
      <c r="Q526" s="229" t="e">
        <f>Q527+#REF!+Q531</f>
        <v>#REF!</v>
      </c>
      <c r="R526" s="229" t="e">
        <f t="shared" ref="R526:Z526" si="954">R527+R531</f>
        <v>#REF!</v>
      </c>
      <c r="S526" s="229" t="e">
        <f t="shared" si="954"/>
        <v>#REF!</v>
      </c>
      <c r="T526" s="229" t="e">
        <f t="shared" si="954"/>
        <v>#REF!</v>
      </c>
      <c r="U526" s="229" t="e">
        <f t="shared" si="954"/>
        <v>#REF!</v>
      </c>
      <c r="V526" s="229" t="e">
        <f t="shared" si="954"/>
        <v>#REF!</v>
      </c>
      <c r="W526" s="229" t="e">
        <f t="shared" si="954"/>
        <v>#REF!</v>
      </c>
      <c r="X526" s="229">
        <f t="shared" si="954"/>
        <v>40787.5</v>
      </c>
      <c r="Y526" s="229">
        <f t="shared" si="954"/>
        <v>16712.499999999996</v>
      </c>
      <c r="Z526" s="229">
        <f t="shared" si="954"/>
        <v>57500</v>
      </c>
      <c r="AA526" s="229">
        <f t="shared" ref="AA526:AB526" si="955">AA527+AA531</f>
        <v>1644.3200000000002</v>
      </c>
      <c r="AB526" s="229">
        <f t="shared" si="955"/>
        <v>59144.32</v>
      </c>
    </row>
    <row r="527" spans="1:28" ht="28.5" customHeight="1" x14ac:dyDescent="0.2">
      <c r="A527" s="213" t="s">
        <v>950</v>
      </c>
      <c r="B527" s="204" t="s">
        <v>343</v>
      </c>
      <c r="C527" s="204" t="s">
        <v>208</v>
      </c>
      <c r="D527" s="204" t="s">
        <v>190</v>
      </c>
      <c r="E527" s="206" t="s">
        <v>745</v>
      </c>
      <c r="F527" s="206"/>
      <c r="G527" s="211"/>
      <c r="H527" s="211">
        <f>H528</f>
        <v>16130</v>
      </c>
      <c r="I527" s="211">
        <f>I528</f>
        <v>0</v>
      </c>
      <c r="J527" s="211">
        <f>H527+I527</f>
        <v>16130</v>
      </c>
      <c r="K527" s="211">
        <f>K528</f>
        <v>0</v>
      </c>
      <c r="L527" s="211">
        <f>L528</f>
        <v>17706</v>
      </c>
      <c r="M527" s="211" t="e">
        <f>M528+#REF!</f>
        <v>#REF!</v>
      </c>
      <c r="N527" s="211" t="e">
        <f>N528+#REF!</f>
        <v>#REF!</v>
      </c>
      <c r="O527" s="211" t="e">
        <f>O528+#REF!</f>
        <v>#REF!</v>
      </c>
      <c r="P527" s="211" t="e">
        <f>P528+#REF!</f>
        <v>#REF!</v>
      </c>
      <c r="Q527" s="211" t="e">
        <f>Q528+#REF!</f>
        <v>#REF!</v>
      </c>
      <c r="R527" s="211" t="e">
        <f>R528+#REF!</f>
        <v>#REF!</v>
      </c>
      <c r="S527" s="211" t="e">
        <f>S528+#REF!</f>
        <v>#REF!</v>
      </c>
      <c r="T527" s="211" t="e">
        <f>T528+#REF!</f>
        <v>#REF!</v>
      </c>
      <c r="U527" s="211" t="e">
        <f>U528+#REF!</f>
        <v>#REF!</v>
      </c>
      <c r="V527" s="211" t="e">
        <f>V528+#REF!</f>
        <v>#REF!</v>
      </c>
      <c r="W527" s="211" t="e">
        <f>W528+#REF!</f>
        <v>#REF!</v>
      </c>
      <c r="X527" s="211">
        <f>X528+X529+X530</f>
        <v>31605.5</v>
      </c>
      <c r="Y527" s="211">
        <f t="shared" ref="Y527:Z527" si="956">Y528+Y529+Y530</f>
        <v>3724.4999999999973</v>
      </c>
      <c r="Z527" s="211">
        <f t="shared" si="956"/>
        <v>35330</v>
      </c>
      <c r="AA527" s="211">
        <f t="shared" ref="AA527:AB527" si="957">AA528+AA529+AA530</f>
        <v>0</v>
      </c>
      <c r="AB527" s="211">
        <f t="shared" si="957"/>
        <v>35330</v>
      </c>
    </row>
    <row r="528" spans="1:28" ht="31.5" customHeight="1" x14ac:dyDescent="0.2">
      <c r="A528" s="213" t="s">
        <v>692</v>
      </c>
      <c r="B528" s="206" t="s">
        <v>343</v>
      </c>
      <c r="C528" s="206" t="s">
        <v>208</v>
      </c>
      <c r="D528" s="206" t="s">
        <v>190</v>
      </c>
      <c r="E528" s="206" t="s">
        <v>745</v>
      </c>
      <c r="F528" s="206" t="s">
        <v>170</v>
      </c>
      <c r="G528" s="211"/>
      <c r="H528" s="211">
        <v>16130</v>
      </c>
      <c r="I528" s="211">
        <v>0</v>
      </c>
      <c r="J528" s="211">
        <f>H528+I528</f>
        <v>16130</v>
      </c>
      <c r="K528" s="211">
        <v>0</v>
      </c>
      <c r="L528" s="211">
        <v>17706</v>
      </c>
      <c r="M528" s="211">
        <v>17706</v>
      </c>
      <c r="N528" s="211">
        <v>0</v>
      </c>
      <c r="O528" s="211">
        <f>M528+N528</f>
        <v>17706</v>
      </c>
      <c r="P528" s="211">
        <v>17706</v>
      </c>
      <c r="Q528" s="211">
        <v>0</v>
      </c>
      <c r="R528" s="211">
        <f t="shared" si="939"/>
        <v>17706</v>
      </c>
      <c r="S528" s="211">
        <f>2757+13</f>
        <v>2770</v>
      </c>
      <c r="T528" s="211">
        <f t="shared" ref="T528" si="958">R528+S528</f>
        <v>20476</v>
      </c>
      <c r="U528" s="211">
        <v>4310.3999999999996</v>
      </c>
      <c r="V528" s="211">
        <v>24786.400000000001</v>
      </c>
      <c r="W528" s="211">
        <v>1878</v>
      </c>
      <c r="X528" s="211">
        <v>26664.400000000001</v>
      </c>
      <c r="Y528" s="211">
        <v>3837.8999999999978</v>
      </c>
      <c r="Z528" s="211">
        <f t="shared" ref="Z528" si="959">X528+Y528</f>
        <v>30502.3</v>
      </c>
      <c r="AA528" s="211">
        <v>0</v>
      </c>
      <c r="AB528" s="211">
        <f t="shared" ref="AB528:AB530" si="960">Z528+AA528</f>
        <v>30502.3</v>
      </c>
    </row>
    <row r="529" spans="1:28" ht="42.75" hidden="1" customHeight="1" x14ac:dyDescent="0.2">
      <c r="A529" s="273" t="s">
        <v>743</v>
      </c>
      <c r="B529" s="206" t="s">
        <v>343</v>
      </c>
      <c r="C529" s="206" t="s">
        <v>208</v>
      </c>
      <c r="D529" s="206" t="s">
        <v>190</v>
      </c>
      <c r="E529" s="206" t="s">
        <v>925</v>
      </c>
      <c r="F529" s="206" t="s">
        <v>170</v>
      </c>
      <c r="G529" s="211"/>
      <c r="H529" s="211">
        <v>0</v>
      </c>
      <c r="I529" s="211">
        <v>1015</v>
      </c>
      <c r="J529" s="211">
        <f>H529+I529</f>
        <v>1015</v>
      </c>
      <c r="K529" s="211">
        <v>2400</v>
      </c>
      <c r="L529" s="211">
        <v>0</v>
      </c>
      <c r="M529" s="211">
        <v>0</v>
      </c>
      <c r="N529" s="211">
        <v>0</v>
      </c>
      <c r="O529" s="211">
        <f>M529+N529</f>
        <v>0</v>
      </c>
      <c r="P529" s="211">
        <v>0</v>
      </c>
      <c r="Q529" s="211">
        <v>0</v>
      </c>
      <c r="R529" s="211">
        <f t="shared" si="939"/>
        <v>0</v>
      </c>
      <c r="S529" s="211">
        <f t="shared" ref="S529" si="961">Q529+R529</f>
        <v>0</v>
      </c>
      <c r="T529" s="211">
        <f t="shared" ref="T529" si="962">R529+S529</f>
        <v>0</v>
      </c>
      <c r="U529" s="211">
        <f t="shared" ref="U529" si="963">S529+T529</f>
        <v>0</v>
      </c>
      <c r="V529" s="211">
        <f t="shared" ref="V529" si="964">T529+U529</f>
        <v>0</v>
      </c>
      <c r="W529" s="211">
        <f t="shared" ref="W529" si="965">U529+V529</f>
        <v>0</v>
      </c>
      <c r="X529" s="211">
        <v>4941.1000000000004</v>
      </c>
      <c r="Y529" s="211">
        <v>-4941.1000000000004</v>
      </c>
      <c r="Z529" s="211">
        <f t="shared" ref="Z529" si="966">X529+Y529</f>
        <v>0</v>
      </c>
      <c r="AA529" s="211">
        <v>0</v>
      </c>
      <c r="AB529" s="211">
        <f t="shared" si="960"/>
        <v>0</v>
      </c>
    </row>
    <row r="530" spans="1:28" ht="48" customHeight="1" x14ac:dyDescent="0.2">
      <c r="A530" s="273" t="s">
        <v>1241</v>
      </c>
      <c r="B530" s="206" t="s">
        <v>343</v>
      </c>
      <c r="C530" s="206" t="s">
        <v>208</v>
      </c>
      <c r="D530" s="206" t="s">
        <v>190</v>
      </c>
      <c r="E530" s="206" t="s">
        <v>1168</v>
      </c>
      <c r="F530" s="206" t="s">
        <v>170</v>
      </c>
      <c r="G530" s="211"/>
      <c r="H530" s="211">
        <v>0</v>
      </c>
      <c r="I530" s="211">
        <v>1015</v>
      </c>
      <c r="J530" s="211">
        <f>H530+I530</f>
        <v>1015</v>
      </c>
      <c r="K530" s="211">
        <v>2400</v>
      </c>
      <c r="L530" s="211">
        <v>0</v>
      </c>
      <c r="M530" s="211">
        <v>0</v>
      </c>
      <c r="N530" s="211">
        <v>0</v>
      </c>
      <c r="O530" s="211">
        <f>M530+N530</f>
        <v>0</v>
      </c>
      <c r="P530" s="211">
        <v>0</v>
      </c>
      <c r="Q530" s="211">
        <v>0</v>
      </c>
      <c r="R530" s="211">
        <f t="shared" ref="R530" si="967">P530+Q530</f>
        <v>0</v>
      </c>
      <c r="S530" s="211">
        <f t="shared" ref="S530" si="968">Q530+R530</f>
        <v>0</v>
      </c>
      <c r="T530" s="211">
        <f t="shared" ref="T530" si="969">R530+S530</f>
        <v>0</v>
      </c>
      <c r="U530" s="211">
        <f t="shared" ref="U530" si="970">S530+T530</f>
        <v>0</v>
      </c>
      <c r="V530" s="211">
        <f t="shared" ref="V530" si="971">T530+U530</f>
        <v>0</v>
      </c>
      <c r="W530" s="211">
        <f t="shared" ref="W530" si="972">U530+V530</f>
        <v>0</v>
      </c>
      <c r="X530" s="211">
        <v>0</v>
      </c>
      <c r="Y530" s="211">
        <v>4827.7</v>
      </c>
      <c r="Z530" s="211">
        <f t="shared" ref="Z530" si="973">X530+Y530</f>
        <v>4827.7</v>
      </c>
      <c r="AA530" s="211">
        <v>0</v>
      </c>
      <c r="AB530" s="211">
        <f t="shared" si="960"/>
        <v>4827.7</v>
      </c>
    </row>
    <row r="531" spans="1:28" ht="14.25" x14ac:dyDescent="0.2">
      <c r="A531" s="222" t="s">
        <v>288</v>
      </c>
      <c r="B531" s="204" t="s">
        <v>343</v>
      </c>
      <c r="C531" s="204" t="s">
        <v>208</v>
      </c>
      <c r="D531" s="204" t="s">
        <v>194</v>
      </c>
      <c r="E531" s="204"/>
      <c r="F531" s="204"/>
      <c r="G531" s="229">
        <f>G534+G532+G537+G540+G539</f>
        <v>0</v>
      </c>
      <c r="H531" s="229">
        <f>H537+H539+H540+H543</f>
        <v>4677.5</v>
      </c>
      <c r="I531" s="229">
        <f>I537+I539+I540+I543</f>
        <v>844.88000000000011</v>
      </c>
      <c r="J531" s="229">
        <f>J537+J539+J540+J543</f>
        <v>5522.3799999999992</v>
      </c>
      <c r="K531" s="229">
        <f>K537+K539+K540+K543+K545</f>
        <v>528.03</v>
      </c>
      <c r="L531" s="229">
        <f>L537+L539+L540+L543+L545</f>
        <v>4478.3999999999996</v>
      </c>
      <c r="M531" s="229">
        <f>M537+M539+M540+M543+M545</f>
        <v>4478.3999999999996</v>
      </c>
      <c r="N531" s="229">
        <f>N537+N539+N540+N543+N545</f>
        <v>-3638.2999999999997</v>
      </c>
      <c r="O531" s="229">
        <f t="shared" ref="O531:P531" si="974">O537+O539+O540+O543+O545</f>
        <v>840.1</v>
      </c>
      <c r="P531" s="229">
        <f t="shared" si="974"/>
        <v>2190.1</v>
      </c>
      <c r="Q531" s="229">
        <f>Q537+Q539+Q540+Q543+Q545</f>
        <v>1021.6</v>
      </c>
      <c r="R531" s="229">
        <f>R537+R540+R543+R545</f>
        <v>511.70000000000005</v>
      </c>
      <c r="S531" s="229">
        <f>S537+S540+S543+S545</f>
        <v>9190.2999999999993</v>
      </c>
      <c r="T531" s="229">
        <f t="shared" ref="T531:V531" si="975">T537+T540+T543+T545</f>
        <v>8352</v>
      </c>
      <c r="U531" s="229">
        <f>U537+U540+U543+U545</f>
        <v>1750</v>
      </c>
      <c r="V531" s="229">
        <f t="shared" si="975"/>
        <v>0</v>
      </c>
      <c r="W531" s="229">
        <f>W537+W540+W543+W545</f>
        <v>10851.3</v>
      </c>
      <c r="X531" s="229">
        <f>X537+X540+X543+X545</f>
        <v>9182</v>
      </c>
      <c r="Y531" s="229">
        <f>Y537+Y540+Y543+Y545</f>
        <v>12988</v>
      </c>
      <c r="Z531" s="229">
        <f t="shared" ref="Z531:AB531" si="976">Z537+Z540+Z543+Z545</f>
        <v>22170</v>
      </c>
      <c r="AA531" s="229">
        <f>AA537+AA540+AA543+AA545</f>
        <v>1644.3200000000002</v>
      </c>
      <c r="AB531" s="229">
        <f t="shared" si="976"/>
        <v>23814.32</v>
      </c>
    </row>
    <row r="532" spans="1:28" ht="69" hidden="1" customHeight="1" x14ac:dyDescent="0.2">
      <c r="A532" s="224" t="s">
        <v>395</v>
      </c>
      <c r="B532" s="206" t="s">
        <v>343</v>
      </c>
      <c r="C532" s="206" t="s">
        <v>208</v>
      </c>
      <c r="D532" s="206" t="s">
        <v>194</v>
      </c>
      <c r="E532" s="206" t="s">
        <v>397</v>
      </c>
      <c r="F532" s="206"/>
      <c r="G532" s="211"/>
      <c r="H532" s="211"/>
      <c r="I532" s="211">
        <f>I533</f>
        <v>-665.7</v>
      </c>
      <c r="J532" s="211" t="e">
        <f>J533</f>
        <v>#REF!</v>
      </c>
      <c r="K532" s="211">
        <f>K533</f>
        <v>-665.7</v>
      </c>
      <c r="L532" s="211" t="e">
        <f>L533</f>
        <v>#REF!</v>
      </c>
      <c r="M532" s="211" t="e">
        <f>M533</f>
        <v>#REF!</v>
      </c>
      <c r="N532" s="211" t="e">
        <f t="shared" ref="N532:AB532" si="977">N533</f>
        <v>#REF!</v>
      </c>
      <c r="O532" s="211" t="e">
        <f t="shared" si="977"/>
        <v>#REF!</v>
      </c>
      <c r="P532" s="211" t="e">
        <f t="shared" si="977"/>
        <v>#REF!</v>
      </c>
      <c r="Q532" s="211" t="e">
        <f t="shared" si="977"/>
        <v>#REF!</v>
      </c>
      <c r="R532" s="211" t="e">
        <f t="shared" si="977"/>
        <v>#REF!</v>
      </c>
      <c r="S532" s="211" t="e">
        <f t="shared" si="977"/>
        <v>#REF!</v>
      </c>
      <c r="T532" s="211" t="e">
        <f t="shared" si="977"/>
        <v>#REF!</v>
      </c>
      <c r="U532" s="211" t="e">
        <f t="shared" si="977"/>
        <v>#REF!</v>
      </c>
      <c r="V532" s="211" t="e">
        <f t="shared" si="977"/>
        <v>#REF!</v>
      </c>
      <c r="W532" s="211" t="e">
        <f t="shared" si="977"/>
        <v>#REF!</v>
      </c>
      <c r="X532" s="211" t="e">
        <f t="shared" si="977"/>
        <v>#REF!</v>
      </c>
      <c r="Y532" s="211" t="e">
        <f t="shared" si="977"/>
        <v>#REF!</v>
      </c>
      <c r="Z532" s="211" t="e">
        <f t="shared" si="977"/>
        <v>#REF!</v>
      </c>
      <c r="AA532" s="211" t="e">
        <f t="shared" si="977"/>
        <v>#REF!</v>
      </c>
      <c r="AB532" s="211" t="e">
        <f t="shared" si="977"/>
        <v>#REF!</v>
      </c>
    </row>
    <row r="533" spans="1:28" ht="17.25" hidden="1" customHeight="1" x14ac:dyDescent="0.2">
      <c r="A533" s="213" t="s">
        <v>268</v>
      </c>
      <c r="B533" s="206" t="s">
        <v>343</v>
      </c>
      <c r="C533" s="206" t="s">
        <v>208</v>
      </c>
      <c r="D533" s="206" t="s">
        <v>194</v>
      </c>
      <c r="E533" s="206" t="s">
        <v>397</v>
      </c>
      <c r="F533" s="206" t="s">
        <v>155</v>
      </c>
      <c r="G533" s="211"/>
      <c r="H533" s="211"/>
      <c r="I533" s="211">
        <v>-665.7</v>
      </c>
      <c r="J533" s="211" t="e">
        <f>#REF!+I533</f>
        <v>#REF!</v>
      </c>
      <c r="K533" s="211">
        <v>-665.7</v>
      </c>
      <c r="L533" s="211" t="e">
        <f>#REF!+J533</f>
        <v>#REF!</v>
      </c>
      <c r="M533" s="211" t="e">
        <f>#REF!+K533</f>
        <v>#REF!</v>
      </c>
      <c r="N533" s="211" t="e">
        <f>#REF!+L533</f>
        <v>#REF!</v>
      </c>
      <c r="O533" s="211" t="e">
        <f>#REF!+M533</f>
        <v>#REF!</v>
      </c>
      <c r="P533" s="211" t="e">
        <f>#REF!+N533</f>
        <v>#REF!</v>
      </c>
      <c r="Q533" s="211" t="e">
        <f>#REF!+O533</f>
        <v>#REF!</v>
      </c>
      <c r="R533" s="211" t="e">
        <f>#REF!+P533</f>
        <v>#REF!</v>
      </c>
      <c r="S533" s="211" t="e">
        <f>#REF!+Q533</f>
        <v>#REF!</v>
      </c>
      <c r="T533" s="211" t="e">
        <f>#REF!+R533</f>
        <v>#REF!</v>
      </c>
      <c r="U533" s="211" t="e">
        <f>#REF!+S533</f>
        <v>#REF!</v>
      </c>
      <c r="V533" s="211" t="e">
        <f>#REF!+T533</f>
        <v>#REF!</v>
      </c>
      <c r="W533" s="211" t="e">
        <f>#REF!+U533</f>
        <v>#REF!</v>
      </c>
      <c r="X533" s="211" t="e">
        <f>#REF!+V533</f>
        <v>#REF!</v>
      </c>
      <c r="Y533" s="211" t="e">
        <f>#REF!+W533</f>
        <v>#REF!</v>
      </c>
      <c r="Z533" s="211" t="e">
        <f>#REF!+X533</f>
        <v>#REF!</v>
      </c>
      <c r="AA533" s="211" t="e">
        <f>#REF!+Y533</f>
        <v>#REF!</v>
      </c>
      <c r="AB533" s="211" t="e">
        <f>#REF!+Z533</f>
        <v>#REF!</v>
      </c>
    </row>
    <row r="534" spans="1:28" ht="57.75" hidden="1" customHeight="1" x14ac:dyDescent="0.2">
      <c r="A534" s="273" t="s">
        <v>707</v>
      </c>
      <c r="B534" s="206" t="s">
        <v>343</v>
      </c>
      <c r="C534" s="226" t="s">
        <v>208</v>
      </c>
      <c r="D534" s="226" t="s">
        <v>194</v>
      </c>
      <c r="E534" s="226" t="s">
        <v>380</v>
      </c>
      <c r="F534" s="226"/>
      <c r="G534" s="211"/>
      <c r="H534" s="211"/>
      <c r="I534" s="211">
        <f t="shared" ref="I534:AA535" si="978">I535</f>
        <v>-3609.5</v>
      </c>
      <c r="J534" s="211" t="e">
        <f t="shared" si="978"/>
        <v>#REF!</v>
      </c>
      <c r="K534" s="211">
        <f t="shared" si="978"/>
        <v>-3609.5</v>
      </c>
      <c r="L534" s="211" t="e">
        <f t="shared" si="978"/>
        <v>#REF!</v>
      </c>
      <c r="M534" s="211" t="e">
        <f t="shared" si="978"/>
        <v>#REF!</v>
      </c>
      <c r="N534" s="211" t="e">
        <f t="shared" si="978"/>
        <v>#REF!</v>
      </c>
      <c r="O534" s="211" t="e">
        <f t="shared" si="978"/>
        <v>#REF!</v>
      </c>
      <c r="P534" s="211" t="e">
        <f t="shared" si="978"/>
        <v>#REF!</v>
      </c>
      <c r="Q534" s="211" t="e">
        <f t="shared" si="978"/>
        <v>#REF!</v>
      </c>
      <c r="R534" s="211" t="e">
        <f t="shared" si="978"/>
        <v>#REF!</v>
      </c>
      <c r="S534" s="211" t="e">
        <f t="shared" si="978"/>
        <v>#REF!</v>
      </c>
      <c r="T534" s="211" t="e">
        <f t="shared" si="978"/>
        <v>#REF!</v>
      </c>
      <c r="U534" s="211" t="e">
        <f t="shared" si="978"/>
        <v>#REF!</v>
      </c>
      <c r="V534" s="211" t="e">
        <f t="shared" si="978"/>
        <v>#REF!</v>
      </c>
      <c r="W534" s="211" t="e">
        <f t="shared" si="978"/>
        <v>#REF!</v>
      </c>
      <c r="X534" s="211" t="e">
        <f t="shared" si="978"/>
        <v>#REF!</v>
      </c>
      <c r="Y534" s="211" t="e">
        <f t="shared" si="978"/>
        <v>#REF!</v>
      </c>
      <c r="Z534" s="211" t="e">
        <f t="shared" ref="Y534:AB535" si="979">Z535</f>
        <v>#REF!</v>
      </c>
      <c r="AA534" s="211" t="e">
        <f t="shared" si="978"/>
        <v>#REF!</v>
      </c>
      <c r="AB534" s="211" t="e">
        <f t="shared" si="979"/>
        <v>#REF!</v>
      </c>
    </row>
    <row r="535" spans="1:28" ht="107.25" hidden="1" customHeight="1" x14ac:dyDescent="0.2">
      <c r="A535" s="273" t="s">
        <v>706</v>
      </c>
      <c r="B535" s="206" t="s">
        <v>343</v>
      </c>
      <c r="C535" s="226" t="s">
        <v>208</v>
      </c>
      <c r="D535" s="226" t="s">
        <v>194</v>
      </c>
      <c r="E535" s="226" t="s">
        <v>705</v>
      </c>
      <c r="F535" s="226"/>
      <c r="G535" s="211"/>
      <c r="H535" s="211"/>
      <c r="I535" s="211">
        <f t="shared" si="978"/>
        <v>-3609.5</v>
      </c>
      <c r="J535" s="211" t="e">
        <f t="shared" si="978"/>
        <v>#REF!</v>
      </c>
      <c r="K535" s="211">
        <f t="shared" si="978"/>
        <v>-3609.5</v>
      </c>
      <c r="L535" s="211" t="e">
        <f t="shared" si="978"/>
        <v>#REF!</v>
      </c>
      <c r="M535" s="211" t="e">
        <f t="shared" si="978"/>
        <v>#REF!</v>
      </c>
      <c r="N535" s="211" t="e">
        <f t="shared" si="978"/>
        <v>#REF!</v>
      </c>
      <c r="O535" s="211" t="e">
        <f t="shared" si="978"/>
        <v>#REF!</v>
      </c>
      <c r="P535" s="211" t="e">
        <f t="shared" si="978"/>
        <v>#REF!</v>
      </c>
      <c r="Q535" s="211" t="e">
        <f t="shared" si="978"/>
        <v>#REF!</v>
      </c>
      <c r="R535" s="211" t="e">
        <f t="shared" si="978"/>
        <v>#REF!</v>
      </c>
      <c r="S535" s="211" t="e">
        <f t="shared" si="978"/>
        <v>#REF!</v>
      </c>
      <c r="T535" s="211" t="e">
        <f t="shared" si="978"/>
        <v>#REF!</v>
      </c>
      <c r="U535" s="211" t="e">
        <f t="shared" si="978"/>
        <v>#REF!</v>
      </c>
      <c r="V535" s="211" t="e">
        <f t="shared" si="978"/>
        <v>#REF!</v>
      </c>
      <c r="W535" s="211" t="e">
        <f t="shared" si="978"/>
        <v>#REF!</v>
      </c>
      <c r="X535" s="211" t="e">
        <f t="shared" si="978"/>
        <v>#REF!</v>
      </c>
      <c r="Y535" s="211" t="e">
        <f t="shared" si="979"/>
        <v>#REF!</v>
      </c>
      <c r="Z535" s="211" t="e">
        <f t="shared" si="979"/>
        <v>#REF!</v>
      </c>
      <c r="AA535" s="211" t="e">
        <f t="shared" si="979"/>
        <v>#REF!</v>
      </c>
      <c r="AB535" s="211" t="e">
        <f t="shared" si="979"/>
        <v>#REF!</v>
      </c>
    </row>
    <row r="536" spans="1:28" ht="18.75" hidden="1" customHeight="1" x14ac:dyDescent="0.2">
      <c r="A536" s="273" t="s">
        <v>287</v>
      </c>
      <c r="B536" s="206" t="s">
        <v>343</v>
      </c>
      <c r="C536" s="226" t="s">
        <v>208</v>
      </c>
      <c r="D536" s="226" t="s">
        <v>194</v>
      </c>
      <c r="E536" s="226" t="s">
        <v>705</v>
      </c>
      <c r="F536" s="226" t="s">
        <v>269</v>
      </c>
      <c r="G536" s="211"/>
      <c r="H536" s="211"/>
      <c r="I536" s="211">
        <v>-3609.5</v>
      </c>
      <c r="J536" s="211" t="e">
        <f>#REF!+I536</f>
        <v>#REF!</v>
      </c>
      <c r="K536" s="211">
        <v>-3609.5</v>
      </c>
      <c r="L536" s="211" t="e">
        <f>#REF!+J536</f>
        <v>#REF!</v>
      </c>
      <c r="M536" s="211" t="e">
        <f>#REF!+K536</f>
        <v>#REF!</v>
      </c>
      <c r="N536" s="211" t="e">
        <f>#REF!+L536</f>
        <v>#REF!</v>
      </c>
      <c r="O536" s="211" t="e">
        <f>#REF!+M536</f>
        <v>#REF!</v>
      </c>
      <c r="P536" s="211" t="e">
        <f>#REF!+N536</f>
        <v>#REF!</v>
      </c>
      <c r="Q536" s="211" t="e">
        <f>#REF!+O536</f>
        <v>#REF!</v>
      </c>
      <c r="R536" s="211" t="e">
        <f>#REF!+P536</f>
        <v>#REF!</v>
      </c>
      <c r="S536" s="211" t="e">
        <f>#REF!+Q536</f>
        <v>#REF!</v>
      </c>
      <c r="T536" s="211" t="e">
        <f>#REF!+R536</f>
        <v>#REF!</v>
      </c>
      <c r="U536" s="211" t="e">
        <f>#REF!+S536</f>
        <v>#REF!</v>
      </c>
      <c r="V536" s="211" t="e">
        <f>#REF!+T536</f>
        <v>#REF!</v>
      </c>
      <c r="W536" s="211" t="e">
        <f>#REF!+U536</f>
        <v>#REF!</v>
      </c>
      <c r="X536" s="211" t="e">
        <f>#REF!+V536</f>
        <v>#REF!</v>
      </c>
      <c r="Y536" s="211" t="e">
        <f>#REF!+W536</f>
        <v>#REF!</v>
      </c>
      <c r="Z536" s="211" t="e">
        <f>#REF!+X536</f>
        <v>#REF!</v>
      </c>
      <c r="AA536" s="211" t="e">
        <f>#REF!+Y536</f>
        <v>#REF!</v>
      </c>
      <c r="AB536" s="211" t="e">
        <f>#REF!+Z536</f>
        <v>#REF!</v>
      </c>
    </row>
    <row r="537" spans="1:28" ht="38.25" customHeight="1" x14ac:dyDescent="0.2">
      <c r="A537" s="273" t="s">
        <v>1010</v>
      </c>
      <c r="B537" s="206" t="s">
        <v>343</v>
      </c>
      <c r="C537" s="226" t="s">
        <v>208</v>
      </c>
      <c r="D537" s="226" t="s">
        <v>194</v>
      </c>
      <c r="E537" s="226" t="s">
        <v>1158</v>
      </c>
      <c r="F537" s="226"/>
      <c r="G537" s="211"/>
      <c r="H537" s="211">
        <f t="shared" ref="H537:Q537" si="980">H538</f>
        <v>502.9</v>
      </c>
      <c r="I537" s="211">
        <f t="shared" si="980"/>
        <v>0</v>
      </c>
      <c r="J537" s="211">
        <f t="shared" si="980"/>
        <v>502.9</v>
      </c>
      <c r="K537" s="211">
        <f t="shared" si="980"/>
        <v>0</v>
      </c>
      <c r="L537" s="211">
        <f t="shared" si="980"/>
        <v>795.7</v>
      </c>
      <c r="M537" s="211">
        <f t="shared" si="980"/>
        <v>795.7</v>
      </c>
      <c r="N537" s="211">
        <f t="shared" si="980"/>
        <v>36</v>
      </c>
      <c r="O537" s="211">
        <f t="shared" si="980"/>
        <v>831.7</v>
      </c>
      <c r="P537" s="211">
        <f t="shared" si="980"/>
        <v>831.7</v>
      </c>
      <c r="Q537" s="211">
        <f t="shared" si="980"/>
        <v>-328.4</v>
      </c>
      <c r="R537" s="211">
        <f>R538+R539</f>
        <v>511.70000000000005</v>
      </c>
      <c r="S537" s="211">
        <f t="shared" ref="S537:T537" si="981">S538+S539</f>
        <v>-511.7</v>
      </c>
      <c r="T537" s="211">
        <f t="shared" si="981"/>
        <v>0</v>
      </c>
      <c r="U537" s="211">
        <f t="shared" ref="U537:V537" si="982">U538+U539</f>
        <v>220</v>
      </c>
      <c r="V537" s="211">
        <f t="shared" si="982"/>
        <v>0</v>
      </c>
      <c r="W537" s="211">
        <f t="shared" ref="W537:X537" si="983">W538+W539</f>
        <v>220</v>
      </c>
      <c r="X537" s="211">
        <f t="shared" si="983"/>
        <v>0</v>
      </c>
      <c r="Y537" s="211">
        <f t="shared" ref="Y537:Z537" si="984">Y538+Y539</f>
        <v>300</v>
      </c>
      <c r="Z537" s="211">
        <f t="shared" si="984"/>
        <v>300</v>
      </c>
      <c r="AA537" s="211">
        <f t="shared" ref="AA537:AB537" si="985">AA538+AA539</f>
        <v>0</v>
      </c>
      <c r="AB537" s="211">
        <f t="shared" si="985"/>
        <v>300</v>
      </c>
    </row>
    <row r="538" spans="1:28" ht="30" hidden="1" customHeight="1" x14ac:dyDescent="0.2">
      <c r="A538" s="273" t="s">
        <v>1089</v>
      </c>
      <c r="B538" s="206" t="s">
        <v>343</v>
      </c>
      <c r="C538" s="226" t="s">
        <v>208</v>
      </c>
      <c r="D538" s="226" t="s">
        <v>194</v>
      </c>
      <c r="E538" s="226" t="s">
        <v>742</v>
      </c>
      <c r="F538" s="226" t="s">
        <v>160</v>
      </c>
      <c r="G538" s="211"/>
      <c r="H538" s="211">
        <v>502.9</v>
      </c>
      <c r="I538" s="211">
        <v>0</v>
      </c>
      <c r="J538" s="211">
        <f t="shared" ref="J538:J547" si="986">H538+I538</f>
        <v>502.9</v>
      </c>
      <c r="K538" s="211">
        <v>0</v>
      </c>
      <c r="L538" s="211">
        <v>795.7</v>
      </c>
      <c r="M538" s="211">
        <v>795.7</v>
      </c>
      <c r="N538" s="211">
        <v>36</v>
      </c>
      <c r="O538" s="211">
        <f>M538+N538</f>
        <v>831.7</v>
      </c>
      <c r="P538" s="211">
        <v>831.7</v>
      </c>
      <c r="Q538" s="211">
        <v>-328.4</v>
      </c>
      <c r="R538" s="211">
        <f t="shared" si="939"/>
        <v>503.30000000000007</v>
      </c>
      <c r="S538" s="211">
        <v>-503.3</v>
      </c>
      <c r="T538" s="211">
        <f t="shared" ref="T538:T539" si="987">R538+S538</f>
        <v>0</v>
      </c>
      <c r="U538" s="211">
        <v>0</v>
      </c>
      <c r="V538" s="211">
        <f t="shared" ref="V538" si="988">T538+U538</f>
        <v>0</v>
      </c>
      <c r="W538" s="211">
        <v>0</v>
      </c>
      <c r="X538" s="211">
        <f t="shared" ref="X538" si="989">V538+W538</f>
        <v>0</v>
      </c>
      <c r="Y538" s="211">
        <v>0</v>
      </c>
      <c r="Z538" s="211">
        <f t="shared" ref="Z538:Z539" si="990">X538+Y538</f>
        <v>0</v>
      </c>
      <c r="AA538" s="211">
        <v>0</v>
      </c>
      <c r="AB538" s="211">
        <f t="shared" ref="AB538:AB539" si="991">Z538+AA538</f>
        <v>0</v>
      </c>
    </row>
    <row r="539" spans="1:28" ht="21.75" customHeight="1" x14ac:dyDescent="0.2">
      <c r="A539" s="294" t="s">
        <v>748</v>
      </c>
      <c r="B539" s="206" t="s">
        <v>343</v>
      </c>
      <c r="C539" s="226" t="s">
        <v>208</v>
      </c>
      <c r="D539" s="226" t="s">
        <v>194</v>
      </c>
      <c r="E539" s="226" t="s">
        <v>1158</v>
      </c>
      <c r="F539" s="226" t="s">
        <v>749</v>
      </c>
      <c r="G539" s="211"/>
      <c r="H539" s="211">
        <v>5.6</v>
      </c>
      <c r="I539" s="211">
        <v>-0.52</v>
      </c>
      <c r="J539" s="211">
        <f t="shared" si="986"/>
        <v>5.08</v>
      </c>
      <c r="K539" s="211">
        <v>0</v>
      </c>
      <c r="L539" s="211">
        <v>8</v>
      </c>
      <c r="M539" s="211">
        <v>8</v>
      </c>
      <c r="N539" s="211">
        <v>0.4</v>
      </c>
      <c r="O539" s="211">
        <f>M539+N539</f>
        <v>8.4</v>
      </c>
      <c r="P539" s="211">
        <v>8.4</v>
      </c>
      <c r="Q539" s="211">
        <v>0</v>
      </c>
      <c r="R539" s="211">
        <f t="shared" si="939"/>
        <v>8.4</v>
      </c>
      <c r="S539" s="211">
        <v>-8.4</v>
      </c>
      <c r="T539" s="211">
        <f t="shared" si="987"/>
        <v>0</v>
      </c>
      <c r="U539" s="211">
        <v>220</v>
      </c>
      <c r="V539" s="211">
        <v>0</v>
      </c>
      <c r="W539" s="211">
        <v>220</v>
      </c>
      <c r="X539" s="211">
        <v>0</v>
      </c>
      <c r="Y539" s="211">
        <v>300</v>
      </c>
      <c r="Z539" s="211">
        <f t="shared" si="990"/>
        <v>300</v>
      </c>
      <c r="AA539" s="211">
        <v>0</v>
      </c>
      <c r="AB539" s="211">
        <f t="shared" si="991"/>
        <v>300</v>
      </c>
    </row>
    <row r="540" spans="1:28" ht="33.75" customHeight="1" x14ac:dyDescent="0.2">
      <c r="A540" s="314" t="s">
        <v>1120</v>
      </c>
      <c r="B540" s="206" t="s">
        <v>343</v>
      </c>
      <c r="C540" s="226" t="s">
        <v>208</v>
      </c>
      <c r="D540" s="226" t="s">
        <v>194</v>
      </c>
      <c r="E540" s="226" t="s">
        <v>1188</v>
      </c>
      <c r="F540" s="226"/>
      <c r="G540" s="211"/>
      <c r="H540" s="211">
        <f>H541</f>
        <v>3669</v>
      </c>
      <c r="I540" s="211">
        <f>I541</f>
        <v>0</v>
      </c>
      <c r="J540" s="211">
        <f t="shared" si="986"/>
        <v>3669</v>
      </c>
      <c r="K540" s="211">
        <f>K541</f>
        <v>0</v>
      </c>
      <c r="L540" s="211">
        <f>L541</f>
        <v>3674.7</v>
      </c>
      <c r="M540" s="211">
        <f>M541</f>
        <v>3674.7</v>
      </c>
      <c r="N540" s="211">
        <f t="shared" ref="N540:Q540" si="992">N541</f>
        <v>-3674.7</v>
      </c>
      <c r="O540" s="211">
        <f t="shared" si="992"/>
        <v>0</v>
      </c>
      <c r="P540" s="211">
        <f t="shared" si="992"/>
        <v>0</v>
      </c>
      <c r="Q540" s="211">
        <f t="shared" si="992"/>
        <v>0</v>
      </c>
      <c r="R540" s="211">
        <f>R541</f>
        <v>0</v>
      </c>
      <c r="S540" s="211">
        <f t="shared" ref="S540:W540" si="993">S541</f>
        <v>8352</v>
      </c>
      <c r="T540" s="211">
        <f t="shared" si="993"/>
        <v>8352</v>
      </c>
      <c r="U540" s="211">
        <f t="shared" si="993"/>
        <v>830</v>
      </c>
      <c r="V540" s="211">
        <f t="shared" si="993"/>
        <v>0</v>
      </c>
      <c r="W540" s="211">
        <f t="shared" si="993"/>
        <v>9182</v>
      </c>
      <c r="X540" s="211">
        <f>X541+X542</f>
        <v>9182</v>
      </c>
      <c r="Y540" s="211">
        <f t="shared" ref="Y540:Z540" si="994">Y541+Y542</f>
        <v>11988</v>
      </c>
      <c r="Z540" s="211">
        <f t="shared" si="994"/>
        <v>21170</v>
      </c>
      <c r="AA540" s="211">
        <f t="shared" ref="AA540:AB540" si="995">AA541+AA542</f>
        <v>0</v>
      </c>
      <c r="AB540" s="211">
        <f t="shared" si="995"/>
        <v>21170</v>
      </c>
    </row>
    <row r="541" spans="1:28" ht="18" hidden="1" customHeight="1" x14ac:dyDescent="0.2">
      <c r="A541" s="273" t="s">
        <v>748</v>
      </c>
      <c r="B541" s="206" t="s">
        <v>343</v>
      </c>
      <c r="C541" s="226" t="s">
        <v>208</v>
      </c>
      <c r="D541" s="226" t="s">
        <v>194</v>
      </c>
      <c r="E541" s="226" t="s">
        <v>1045</v>
      </c>
      <c r="F541" s="226" t="s">
        <v>749</v>
      </c>
      <c r="G541" s="211"/>
      <c r="H541" s="211">
        <v>3669</v>
      </c>
      <c r="I541" s="211">
        <v>0</v>
      </c>
      <c r="J541" s="211">
        <f t="shared" si="986"/>
        <v>3669</v>
      </c>
      <c r="K541" s="211">
        <v>0</v>
      </c>
      <c r="L541" s="211">
        <v>3674.7</v>
      </c>
      <c r="M541" s="211">
        <v>3674.7</v>
      </c>
      <c r="N541" s="211">
        <v>-3674.7</v>
      </c>
      <c r="O541" s="211">
        <f>M541+N541</f>
        <v>0</v>
      </c>
      <c r="P541" s="211">
        <v>0</v>
      </c>
      <c r="Q541" s="211">
        <v>0</v>
      </c>
      <c r="R541" s="211">
        <f t="shared" si="939"/>
        <v>0</v>
      </c>
      <c r="S541" s="211">
        <v>8352</v>
      </c>
      <c r="T541" s="211">
        <f t="shared" ref="T541" si="996">R541+S541</f>
        <v>8352</v>
      </c>
      <c r="U541" s="211">
        <v>830</v>
      </c>
      <c r="V541" s="211">
        <v>0</v>
      </c>
      <c r="W541" s="211">
        <v>9182</v>
      </c>
      <c r="X541" s="211">
        <v>9182</v>
      </c>
      <c r="Y541" s="211">
        <v>-9182</v>
      </c>
      <c r="Z541" s="211">
        <f t="shared" ref="Z541" si="997">X541+Y541</f>
        <v>0</v>
      </c>
      <c r="AA541" s="211">
        <v>0</v>
      </c>
      <c r="AB541" s="211">
        <f t="shared" ref="AB541:AB542" si="998">Z541+AA541</f>
        <v>0</v>
      </c>
    </row>
    <row r="542" spans="1:28" ht="18" customHeight="1" x14ac:dyDescent="0.2">
      <c r="A542" s="273" t="s">
        <v>748</v>
      </c>
      <c r="B542" s="206" t="s">
        <v>343</v>
      </c>
      <c r="C542" s="226" t="s">
        <v>208</v>
      </c>
      <c r="D542" s="226" t="s">
        <v>194</v>
      </c>
      <c r="E542" s="226" t="s">
        <v>1188</v>
      </c>
      <c r="F542" s="226" t="s">
        <v>749</v>
      </c>
      <c r="G542" s="211"/>
      <c r="H542" s="211">
        <v>3669</v>
      </c>
      <c r="I542" s="211">
        <v>0</v>
      </c>
      <c r="J542" s="211">
        <f t="shared" ref="J542" si="999">H542+I542</f>
        <v>3669</v>
      </c>
      <c r="K542" s="211">
        <v>0</v>
      </c>
      <c r="L542" s="211">
        <v>3674.7</v>
      </c>
      <c r="M542" s="211">
        <v>3674.7</v>
      </c>
      <c r="N542" s="211">
        <v>-3674.7</v>
      </c>
      <c r="O542" s="211">
        <f>M542+N542</f>
        <v>0</v>
      </c>
      <c r="P542" s="211">
        <v>0</v>
      </c>
      <c r="Q542" s="211">
        <v>0</v>
      </c>
      <c r="R542" s="211">
        <f t="shared" ref="R542" si="1000">P542+Q542</f>
        <v>0</v>
      </c>
      <c r="S542" s="211">
        <v>8352</v>
      </c>
      <c r="T542" s="211">
        <f t="shared" ref="T542" si="1001">R542+S542</f>
        <v>8352</v>
      </c>
      <c r="U542" s="211">
        <v>830</v>
      </c>
      <c r="V542" s="211">
        <v>0</v>
      </c>
      <c r="W542" s="211">
        <v>9182</v>
      </c>
      <c r="X542" s="211">
        <v>0</v>
      </c>
      <c r="Y542" s="211">
        <v>21170</v>
      </c>
      <c r="Z542" s="211">
        <f t="shared" ref="Z542" si="1002">X542+Y542</f>
        <v>21170</v>
      </c>
      <c r="AA542" s="211">
        <v>0</v>
      </c>
      <c r="AB542" s="211">
        <f t="shared" si="998"/>
        <v>21170</v>
      </c>
    </row>
    <row r="543" spans="1:28" ht="18" hidden="1" customHeight="1" x14ac:dyDescent="0.2">
      <c r="A543" s="273" t="s">
        <v>866</v>
      </c>
      <c r="B543" s="206" t="s">
        <v>343</v>
      </c>
      <c r="C543" s="226" t="s">
        <v>208</v>
      </c>
      <c r="D543" s="226" t="s">
        <v>194</v>
      </c>
      <c r="E543" s="226" t="s">
        <v>867</v>
      </c>
      <c r="F543" s="226"/>
      <c r="G543" s="211"/>
      <c r="H543" s="211">
        <f>H544</f>
        <v>500</v>
      </c>
      <c r="I543" s="211">
        <f>I544</f>
        <v>845.40000000000009</v>
      </c>
      <c r="J543" s="211">
        <f t="shared" si="986"/>
        <v>1345.4</v>
      </c>
      <c r="K543" s="211">
        <f>K544</f>
        <v>264.01499999999999</v>
      </c>
      <c r="L543" s="211">
        <f>L544</f>
        <v>0</v>
      </c>
      <c r="M543" s="211">
        <f>M544</f>
        <v>0</v>
      </c>
      <c r="N543" s="211">
        <f t="shared" ref="N543:Q543" si="1003">N544</f>
        <v>0</v>
      </c>
      <c r="O543" s="211">
        <f t="shared" si="1003"/>
        <v>0</v>
      </c>
      <c r="P543" s="211">
        <f t="shared" si="1003"/>
        <v>0</v>
      </c>
      <c r="Q543" s="211">
        <f t="shared" si="1003"/>
        <v>0</v>
      </c>
      <c r="R543" s="211">
        <f>R544</f>
        <v>0</v>
      </c>
      <c r="S543" s="211">
        <f t="shared" ref="S543:AB543" si="1004">S544</f>
        <v>0</v>
      </c>
      <c r="T543" s="211">
        <f t="shared" si="1004"/>
        <v>0</v>
      </c>
      <c r="U543" s="211">
        <f t="shared" si="1004"/>
        <v>0</v>
      </c>
      <c r="V543" s="211">
        <f t="shared" si="1004"/>
        <v>0</v>
      </c>
      <c r="W543" s="211">
        <f t="shared" si="1004"/>
        <v>0</v>
      </c>
      <c r="X543" s="211">
        <f t="shared" si="1004"/>
        <v>0</v>
      </c>
      <c r="Y543" s="211">
        <f t="shared" si="1004"/>
        <v>0</v>
      </c>
      <c r="Z543" s="211">
        <f t="shared" si="1004"/>
        <v>0</v>
      </c>
      <c r="AA543" s="211">
        <f t="shared" si="1004"/>
        <v>0</v>
      </c>
      <c r="AB543" s="211">
        <f t="shared" si="1004"/>
        <v>0</v>
      </c>
    </row>
    <row r="544" spans="1:28" ht="15.75" hidden="1" customHeight="1" x14ac:dyDescent="0.2">
      <c r="A544" s="273" t="s">
        <v>748</v>
      </c>
      <c r="B544" s="206" t="s">
        <v>343</v>
      </c>
      <c r="C544" s="226" t="s">
        <v>208</v>
      </c>
      <c r="D544" s="226" t="s">
        <v>194</v>
      </c>
      <c r="E544" s="226" t="s">
        <v>867</v>
      </c>
      <c r="F544" s="226" t="s">
        <v>749</v>
      </c>
      <c r="G544" s="211"/>
      <c r="H544" s="211">
        <v>500</v>
      </c>
      <c r="I544" s="211">
        <f>535.61+309.79</f>
        <v>845.40000000000009</v>
      </c>
      <c r="J544" s="211">
        <f t="shared" si="986"/>
        <v>1345.4</v>
      </c>
      <c r="K544" s="211">
        <v>264.01499999999999</v>
      </c>
      <c r="L544" s="211">
        <v>0</v>
      </c>
      <c r="M544" s="211">
        <v>0</v>
      </c>
      <c r="N544" s="211">
        <v>0</v>
      </c>
      <c r="O544" s="211">
        <f>M544+N544</f>
        <v>0</v>
      </c>
      <c r="P544" s="211">
        <v>0</v>
      </c>
      <c r="Q544" s="211">
        <v>0</v>
      </c>
      <c r="R544" s="211">
        <f t="shared" si="939"/>
        <v>0</v>
      </c>
      <c r="S544" s="211">
        <f t="shared" ref="S544" si="1005">Q544+R544</f>
        <v>0</v>
      </c>
      <c r="T544" s="211">
        <f t="shared" ref="T544" si="1006">R544+S544</f>
        <v>0</v>
      </c>
      <c r="U544" s="211">
        <f t="shared" ref="U544" si="1007">S544+T544</f>
        <v>0</v>
      </c>
      <c r="V544" s="211">
        <f t="shared" ref="V544" si="1008">T544+U544</f>
        <v>0</v>
      </c>
      <c r="W544" s="211">
        <f t="shared" ref="W544" si="1009">U544+V544</f>
        <v>0</v>
      </c>
      <c r="X544" s="211">
        <f t="shared" ref="X544" si="1010">V544+W544</f>
        <v>0</v>
      </c>
      <c r="Y544" s="211">
        <f t="shared" ref="Y544" si="1011">W544+X544</f>
        <v>0</v>
      </c>
      <c r="Z544" s="211">
        <f t="shared" ref="Z544" si="1012">X544+Y544</f>
        <v>0</v>
      </c>
      <c r="AA544" s="211">
        <f t="shared" ref="AA544" si="1013">Y544+Z544</f>
        <v>0</v>
      </c>
      <c r="AB544" s="211">
        <f t="shared" ref="AB544" si="1014">Z544+AA544</f>
        <v>0</v>
      </c>
    </row>
    <row r="545" spans="1:28" ht="20.25" customHeight="1" x14ac:dyDescent="0.2">
      <c r="A545" s="273" t="s">
        <v>1130</v>
      </c>
      <c r="B545" s="206" t="s">
        <v>343</v>
      </c>
      <c r="C545" s="226" t="s">
        <v>208</v>
      </c>
      <c r="D545" s="226" t="s">
        <v>194</v>
      </c>
      <c r="E545" s="226" t="s">
        <v>867</v>
      </c>
      <c r="F545" s="226"/>
      <c r="G545" s="211"/>
      <c r="H545" s="211">
        <f>H546</f>
        <v>500</v>
      </c>
      <c r="I545" s="211">
        <f>I546</f>
        <v>845.40000000000009</v>
      </c>
      <c r="J545" s="211">
        <f t="shared" si="986"/>
        <v>1345.4</v>
      </c>
      <c r="K545" s="211">
        <f>K546</f>
        <v>264.01499999999999</v>
      </c>
      <c r="L545" s="211">
        <f>L546</f>
        <v>0</v>
      </c>
      <c r="M545" s="211">
        <f>M546</f>
        <v>0</v>
      </c>
      <c r="N545" s="211">
        <f t="shared" ref="N545:AA545" si="1015">N546</f>
        <v>0</v>
      </c>
      <c r="O545" s="211">
        <f t="shared" si="1015"/>
        <v>0</v>
      </c>
      <c r="P545" s="211">
        <f t="shared" si="1015"/>
        <v>1350</v>
      </c>
      <c r="Q545" s="211">
        <f t="shared" si="1015"/>
        <v>1350</v>
      </c>
      <c r="R545" s="211">
        <f t="shared" si="1015"/>
        <v>0</v>
      </c>
      <c r="S545" s="211">
        <f t="shared" si="1015"/>
        <v>1350</v>
      </c>
      <c r="T545" s="211">
        <f t="shared" ref="T545:AB545" si="1016">T546</f>
        <v>0</v>
      </c>
      <c r="U545" s="211">
        <f t="shared" si="1015"/>
        <v>700</v>
      </c>
      <c r="V545" s="211">
        <f t="shared" si="1016"/>
        <v>0</v>
      </c>
      <c r="W545" s="211">
        <f t="shared" si="1015"/>
        <v>1449.3</v>
      </c>
      <c r="X545" s="211">
        <f t="shared" si="1016"/>
        <v>0</v>
      </c>
      <c r="Y545" s="211">
        <f t="shared" si="1015"/>
        <v>700</v>
      </c>
      <c r="Z545" s="211">
        <f t="shared" si="1016"/>
        <v>700</v>
      </c>
      <c r="AA545" s="211">
        <f t="shared" si="1015"/>
        <v>1644.3200000000002</v>
      </c>
      <c r="AB545" s="211">
        <f t="shared" si="1016"/>
        <v>2344.3200000000002</v>
      </c>
    </row>
    <row r="546" spans="1:28" ht="20.25" customHeight="1" x14ac:dyDescent="0.2">
      <c r="A546" s="273" t="s">
        <v>748</v>
      </c>
      <c r="B546" s="206" t="s">
        <v>343</v>
      </c>
      <c r="C546" s="226" t="s">
        <v>208</v>
      </c>
      <c r="D546" s="226" t="s">
        <v>194</v>
      </c>
      <c r="E546" s="226" t="s">
        <v>867</v>
      </c>
      <c r="F546" s="226" t="s">
        <v>749</v>
      </c>
      <c r="G546" s="211"/>
      <c r="H546" s="211">
        <v>500</v>
      </c>
      <c r="I546" s="211">
        <f>535.61+309.79</f>
        <v>845.40000000000009</v>
      </c>
      <c r="J546" s="211">
        <f t="shared" si="986"/>
        <v>1345.4</v>
      </c>
      <c r="K546" s="211">
        <v>264.01499999999999</v>
      </c>
      <c r="L546" s="211">
        <v>0</v>
      </c>
      <c r="M546" s="211">
        <v>0</v>
      </c>
      <c r="N546" s="211">
        <v>0</v>
      </c>
      <c r="O546" s="211">
        <f>M546+N546</f>
        <v>0</v>
      </c>
      <c r="P546" s="211">
        <f>650+700</f>
        <v>1350</v>
      </c>
      <c r="Q546" s="211">
        <f>O546+P546</f>
        <v>1350</v>
      </c>
      <c r="R546" s="211">
        <v>0</v>
      </c>
      <c r="S546" s="211">
        <f>Q546+R546</f>
        <v>1350</v>
      </c>
      <c r="T546" s="211">
        <v>0</v>
      </c>
      <c r="U546" s="211">
        <v>700</v>
      </c>
      <c r="V546" s="211">
        <v>0</v>
      </c>
      <c r="W546" s="211">
        <f>700+599.3+150</f>
        <v>1449.3</v>
      </c>
      <c r="X546" s="211">
        <v>0</v>
      </c>
      <c r="Y546" s="211">
        <v>700</v>
      </c>
      <c r="Z546" s="211">
        <f t="shared" ref="Z546" si="1017">X546+Y546</f>
        <v>700</v>
      </c>
      <c r="AA546" s="211">
        <f>544.32+1100</f>
        <v>1644.3200000000002</v>
      </c>
      <c r="AB546" s="211">
        <f t="shared" ref="AB546" si="1018">Z546+AA546</f>
        <v>2344.3200000000002</v>
      </c>
    </row>
    <row r="547" spans="1:28" s="321" customFormat="1" ht="15.75" x14ac:dyDescent="0.2">
      <c r="A547" s="421" t="s">
        <v>308</v>
      </c>
      <c r="B547" s="422"/>
      <c r="C547" s="422"/>
      <c r="D547" s="422"/>
      <c r="E547" s="422"/>
      <c r="F547" s="422"/>
      <c r="G547" s="349"/>
      <c r="H547" s="347">
        <f>H548</f>
        <v>4429.5</v>
      </c>
      <c r="I547" s="347">
        <f>I548</f>
        <v>0</v>
      </c>
      <c r="J547" s="349">
        <f t="shared" si="986"/>
        <v>4429.5</v>
      </c>
      <c r="K547" s="347">
        <f>K548</f>
        <v>0</v>
      </c>
      <c r="L547" s="347">
        <f>L548</f>
        <v>4492</v>
      </c>
      <c r="M547" s="347">
        <f>M548</f>
        <v>4492</v>
      </c>
      <c r="N547" s="347">
        <f>N548</f>
        <v>-46</v>
      </c>
      <c r="O547" s="347">
        <f t="shared" ref="O547:AB547" si="1019">O548</f>
        <v>4446</v>
      </c>
      <c r="P547" s="347">
        <f t="shared" si="1019"/>
        <v>4446</v>
      </c>
      <c r="Q547" s="347">
        <f t="shared" si="1019"/>
        <v>0</v>
      </c>
      <c r="R547" s="347">
        <f t="shared" si="1019"/>
        <v>4446</v>
      </c>
      <c r="S547" s="347">
        <f t="shared" si="1019"/>
        <v>1977.7</v>
      </c>
      <c r="T547" s="347">
        <f t="shared" si="1019"/>
        <v>6175</v>
      </c>
      <c r="U547" s="347">
        <f t="shared" si="1019"/>
        <v>559</v>
      </c>
      <c r="V547" s="347">
        <f t="shared" si="1019"/>
        <v>6175</v>
      </c>
      <c r="W547" s="347">
        <f t="shared" si="1019"/>
        <v>2554</v>
      </c>
      <c r="X547" s="347">
        <f t="shared" si="1019"/>
        <v>6568</v>
      </c>
      <c r="Y547" s="347">
        <f t="shared" si="1019"/>
        <v>3884.2</v>
      </c>
      <c r="Z547" s="347">
        <f t="shared" si="1019"/>
        <v>10452.200000000001</v>
      </c>
      <c r="AA547" s="347">
        <f t="shared" si="1019"/>
        <v>-50</v>
      </c>
      <c r="AB547" s="347">
        <f t="shared" si="1019"/>
        <v>10402.200000000001</v>
      </c>
    </row>
    <row r="548" spans="1:28" s="323" customFormat="1" ht="14.25" x14ac:dyDescent="0.2">
      <c r="A548" s="340" t="s">
        <v>72</v>
      </c>
      <c r="B548" s="203">
        <v>800</v>
      </c>
      <c r="C548" s="204" t="s">
        <v>190</v>
      </c>
      <c r="D548" s="204"/>
      <c r="E548" s="204"/>
      <c r="F548" s="204"/>
      <c r="G548" s="229"/>
      <c r="H548" s="229">
        <f t="shared" ref="H548:R548" si="1020">H549+H586</f>
        <v>4429.5</v>
      </c>
      <c r="I548" s="229">
        <f t="shared" si="1020"/>
        <v>0</v>
      </c>
      <c r="J548" s="229">
        <f t="shared" si="1020"/>
        <v>4429.5</v>
      </c>
      <c r="K548" s="229">
        <f t="shared" si="1020"/>
        <v>0</v>
      </c>
      <c r="L548" s="229">
        <f t="shared" si="1020"/>
        <v>4492</v>
      </c>
      <c r="M548" s="229">
        <f t="shared" si="1020"/>
        <v>4492</v>
      </c>
      <c r="N548" s="229">
        <f t="shared" si="1020"/>
        <v>-46</v>
      </c>
      <c r="O548" s="229">
        <f t="shared" si="1020"/>
        <v>4446</v>
      </c>
      <c r="P548" s="229">
        <f t="shared" si="1020"/>
        <v>4446</v>
      </c>
      <c r="Q548" s="229">
        <f t="shared" si="1020"/>
        <v>0</v>
      </c>
      <c r="R548" s="229">
        <f t="shared" si="1020"/>
        <v>4446</v>
      </c>
      <c r="S548" s="229">
        <f t="shared" ref="S548:T548" si="1021">S549+S586</f>
        <v>1977.7</v>
      </c>
      <c r="T548" s="229">
        <f t="shared" si="1021"/>
        <v>6175</v>
      </c>
      <c r="U548" s="229">
        <f t="shared" ref="U548:V548" si="1022">U549+U586</f>
        <v>559</v>
      </c>
      <c r="V548" s="229">
        <f t="shared" si="1022"/>
        <v>6175</v>
      </c>
      <c r="W548" s="229">
        <f t="shared" ref="W548:X548" si="1023">W549+W586</f>
        <v>2554</v>
      </c>
      <c r="X548" s="229">
        <f t="shared" si="1023"/>
        <v>6568</v>
      </c>
      <c r="Y548" s="229">
        <f t="shared" ref="Y548:Z548" si="1024">Y549+Y586</f>
        <v>3884.2</v>
      </c>
      <c r="Z548" s="229">
        <f t="shared" si="1024"/>
        <v>10452.200000000001</v>
      </c>
      <c r="AA548" s="229">
        <f t="shared" ref="AA548:AB548" si="1025">AA549+AA586</f>
        <v>-50</v>
      </c>
      <c r="AB548" s="229">
        <f t="shared" si="1025"/>
        <v>10402.200000000001</v>
      </c>
    </row>
    <row r="549" spans="1:28" ht="36.75" customHeight="1" x14ac:dyDescent="0.2">
      <c r="A549" s="340" t="s">
        <v>193</v>
      </c>
      <c r="B549" s="203">
        <v>800</v>
      </c>
      <c r="C549" s="204" t="s">
        <v>190</v>
      </c>
      <c r="D549" s="204" t="s">
        <v>194</v>
      </c>
      <c r="E549" s="204"/>
      <c r="F549" s="204"/>
      <c r="G549" s="211">
        <f>G563+G572</f>
        <v>0</v>
      </c>
      <c r="H549" s="211">
        <f t="shared" ref="H549:R549" si="1026">H572+H576</f>
        <v>3350</v>
      </c>
      <c r="I549" s="211">
        <f t="shared" si="1026"/>
        <v>0</v>
      </c>
      <c r="J549" s="211">
        <f t="shared" si="1026"/>
        <v>3350</v>
      </c>
      <c r="K549" s="211">
        <f t="shared" si="1026"/>
        <v>0</v>
      </c>
      <c r="L549" s="211">
        <f t="shared" si="1026"/>
        <v>3426</v>
      </c>
      <c r="M549" s="211">
        <f t="shared" si="1026"/>
        <v>3426</v>
      </c>
      <c r="N549" s="211">
        <f t="shared" si="1026"/>
        <v>0</v>
      </c>
      <c r="O549" s="211">
        <f t="shared" si="1026"/>
        <v>3426</v>
      </c>
      <c r="P549" s="211">
        <f t="shared" si="1026"/>
        <v>3426</v>
      </c>
      <c r="Q549" s="211">
        <f t="shared" si="1026"/>
        <v>0</v>
      </c>
      <c r="R549" s="211">
        <f t="shared" si="1026"/>
        <v>3426</v>
      </c>
      <c r="S549" s="211">
        <f t="shared" ref="S549:T549" si="1027">S572+S576</f>
        <v>920.5</v>
      </c>
      <c r="T549" s="211">
        <f t="shared" si="1027"/>
        <v>4371</v>
      </c>
      <c r="U549" s="211">
        <f t="shared" ref="U549:V549" si="1028">U572+U576</f>
        <v>163</v>
      </c>
      <c r="V549" s="211">
        <f t="shared" si="1028"/>
        <v>4371</v>
      </c>
      <c r="W549" s="211">
        <f t="shared" ref="W549:X549" si="1029">W572+W576</f>
        <v>1378</v>
      </c>
      <c r="X549" s="211">
        <f t="shared" si="1029"/>
        <v>4504</v>
      </c>
      <c r="Y549" s="211">
        <f t="shared" ref="Y549:AA549" si="1030">Y572+Y576</f>
        <v>2497.1999999999998</v>
      </c>
      <c r="Z549" s="211">
        <f>Z572+Z576</f>
        <v>7001.2</v>
      </c>
      <c r="AA549" s="211">
        <f t="shared" si="1030"/>
        <v>-50</v>
      </c>
      <c r="AB549" s="211">
        <f>AB572+AB576</f>
        <v>6951.2</v>
      </c>
    </row>
    <row r="550" spans="1:28" ht="33.75" hidden="1" customHeight="1" x14ac:dyDescent="0.2">
      <c r="A550" s="213" t="s">
        <v>123</v>
      </c>
      <c r="B550" s="225">
        <v>800</v>
      </c>
      <c r="C550" s="206" t="s">
        <v>190</v>
      </c>
      <c r="D550" s="206" t="s">
        <v>194</v>
      </c>
      <c r="E550" s="214" t="s">
        <v>332</v>
      </c>
      <c r="F550" s="206"/>
      <c r="G550" s="211"/>
      <c r="H550" s="211"/>
      <c r="I550" s="211">
        <f>I551</f>
        <v>-1958.2</v>
      </c>
      <c r="J550" s="211">
        <f>J551</f>
        <v>-1958.2</v>
      </c>
      <c r="K550" s="211">
        <f>K551</f>
        <v>-1958.2</v>
      </c>
      <c r="L550" s="211">
        <f>L551</f>
        <v>-1958.2</v>
      </c>
      <c r="M550" s="211">
        <f>M551</f>
        <v>-3916.4</v>
      </c>
      <c r="N550" s="211">
        <f t="shared" ref="N550:AB550" si="1031">N551</f>
        <v>-3916.4</v>
      </c>
      <c r="O550" s="211">
        <f t="shared" si="1031"/>
        <v>-5874.6</v>
      </c>
      <c r="P550" s="211">
        <f t="shared" si="1031"/>
        <v>-5874.6</v>
      </c>
      <c r="Q550" s="211">
        <f t="shared" si="1031"/>
        <v>-9791</v>
      </c>
      <c r="R550" s="211">
        <f t="shared" si="1031"/>
        <v>-9791</v>
      </c>
      <c r="S550" s="211">
        <f t="shared" si="1031"/>
        <v>-15665.6</v>
      </c>
      <c r="T550" s="211">
        <f t="shared" si="1031"/>
        <v>-15665.6</v>
      </c>
      <c r="U550" s="211">
        <f t="shared" si="1031"/>
        <v>-25456.6</v>
      </c>
      <c r="V550" s="211">
        <f t="shared" si="1031"/>
        <v>-25456.6</v>
      </c>
      <c r="W550" s="211">
        <f t="shared" si="1031"/>
        <v>-41122.199999999997</v>
      </c>
      <c r="X550" s="211">
        <f t="shared" si="1031"/>
        <v>-41122.199999999997</v>
      </c>
      <c r="Y550" s="211">
        <f t="shared" si="1031"/>
        <v>-66578.799999999988</v>
      </c>
      <c r="Z550" s="211">
        <f t="shared" si="1031"/>
        <v>-66578.799999999988</v>
      </c>
      <c r="AA550" s="211">
        <f t="shared" si="1031"/>
        <v>-107701</v>
      </c>
      <c r="AB550" s="211">
        <f t="shared" si="1031"/>
        <v>-107701</v>
      </c>
    </row>
    <row r="551" spans="1:28" hidden="1" x14ac:dyDescent="0.2">
      <c r="A551" s="213" t="s">
        <v>333</v>
      </c>
      <c r="B551" s="225">
        <v>800</v>
      </c>
      <c r="C551" s="206" t="s">
        <v>190</v>
      </c>
      <c r="D551" s="206" t="s">
        <v>194</v>
      </c>
      <c r="E551" s="214" t="s">
        <v>334</v>
      </c>
      <c r="F551" s="206"/>
      <c r="G551" s="211"/>
      <c r="H551" s="211"/>
      <c r="I551" s="211">
        <f>I552+I553+I554+I556+I559</f>
        <v>-1958.2</v>
      </c>
      <c r="J551" s="211">
        <f>J552+J553+J554+J556+J559</f>
        <v>-1958.2</v>
      </c>
      <c r="K551" s="211">
        <f>K552+K553+K554+K556+K559</f>
        <v>-1958.2</v>
      </c>
      <c r="L551" s="211">
        <f>L552+L553+L554+L556+L559</f>
        <v>-1958.2</v>
      </c>
      <c r="M551" s="211">
        <f>M552+M553+M554+M556+M559</f>
        <v>-3916.4</v>
      </c>
      <c r="N551" s="211">
        <f t="shared" ref="N551:R551" si="1032">N552+N553+N554+N556+N559</f>
        <v>-3916.4</v>
      </c>
      <c r="O551" s="211">
        <f t="shared" si="1032"/>
        <v>-5874.6</v>
      </c>
      <c r="P551" s="211">
        <f t="shared" si="1032"/>
        <v>-5874.6</v>
      </c>
      <c r="Q551" s="211">
        <f t="shared" si="1032"/>
        <v>-9791</v>
      </c>
      <c r="R551" s="211">
        <f t="shared" si="1032"/>
        <v>-9791</v>
      </c>
      <c r="S551" s="211">
        <f t="shared" ref="S551:T551" si="1033">S552+S553+S554+S556+S559</f>
        <v>-15665.6</v>
      </c>
      <c r="T551" s="211">
        <f t="shared" si="1033"/>
        <v>-15665.6</v>
      </c>
      <c r="U551" s="211">
        <f t="shared" ref="U551:V551" si="1034">U552+U553+U554+U556+U559</f>
        <v>-25456.6</v>
      </c>
      <c r="V551" s="211">
        <f t="shared" si="1034"/>
        <v>-25456.6</v>
      </c>
      <c r="W551" s="211">
        <f t="shared" ref="W551:X551" si="1035">W552+W553+W554+W556+W559</f>
        <v>-41122.199999999997</v>
      </c>
      <c r="X551" s="211">
        <f t="shared" si="1035"/>
        <v>-41122.199999999997</v>
      </c>
      <c r="Y551" s="211">
        <f t="shared" ref="Y551:Z551" si="1036">Y552+Y553+Y554+Y556+Y559</f>
        <v>-66578.799999999988</v>
      </c>
      <c r="Z551" s="211">
        <f t="shared" si="1036"/>
        <v>-66578.799999999988</v>
      </c>
      <c r="AA551" s="211">
        <f t="shared" ref="AA551:AB551" si="1037">AA552+AA553+AA554+AA556+AA559</f>
        <v>-107701</v>
      </c>
      <c r="AB551" s="211">
        <f t="shared" si="1037"/>
        <v>-107701</v>
      </c>
    </row>
    <row r="552" spans="1:28" hidden="1" x14ac:dyDescent="0.2">
      <c r="A552" s="213" t="s">
        <v>886</v>
      </c>
      <c r="B552" s="225">
        <v>800</v>
      </c>
      <c r="C552" s="206" t="s">
        <v>190</v>
      </c>
      <c r="D552" s="206" t="s">
        <v>194</v>
      </c>
      <c r="E552" s="214" t="s">
        <v>334</v>
      </c>
      <c r="F552" s="206" t="s">
        <v>96</v>
      </c>
      <c r="G552" s="211"/>
      <c r="H552" s="211"/>
      <c r="I552" s="211">
        <v>-1286.2</v>
      </c>
      <c r="J552" s="211">
        <f t="shared" ref="J552:J559" si="1038">G552+I552</f>
        <v>-1286.2</v>
      </c>
      <c r="K552" s="211">
        <v>-1286.2</v>
      </c>
      <c r="L552" s="211">
        <f t="shared" ref="L552:R559" si="1039">H552+J552</f>
        <v>-1286.2</v>
      </c>
      <c r="M552" s="211">
        <f t="shared" si="1039"/>
        <v>-2572.4</v>
      </c>
      <c r="N552" s="211">
        <f t="shared" si="1039"/>
        <v>-2572.4</v>
      </c>
      <c r="O552" s="211">
        <f t="shared" si="1039"/>
        <v>-3858.6000000000004</v>
      </c>
      <c r="P552" s="211">
        <f t="shared" si="1039"/>
        <v>-3858.6000000000004</v>
      </c>
      <c r="Q552" s="211">
        <f t="shared" si="1039"/>
        <v>-6431</v>
      </c>
      <c r="R552" s="211">
        <f t="shared" si="1039"/>
        <v>-6431</v>
      </c>
      <c r="S552" s="211">
        <f t="shared" ref="S552:S559" si="1040">O552+Q552</f>
        <v>-10289.6</v>
      </c>
      <c r="T552" s="211">
        <f t="shared" ref="T552:T559" si="1041">P552+R552</f>
        <v>-10289.6</v>
      </c>
      <c r="U552" s="211">
        <f t="shared" ref="U552:U559" si="1042">Q552+S552</f>
        <v>-16720.599999999999</v>
      </c>
      <c r="V552" s="211">
        <f t="shared" ref="V552:V559" si="1043">R552+T552</f>
        <v>-16720.599999999999</v>
      </c>
      <c r="W552" s="211">
        <f t="shared" ref="W552:W559" si="1044">S552+U552</f>
        <v>-27010.199999999997</v>
      </c>
      <c r="X552" s="211">
        <f t="shared" ref="X552:X559" si="1045">T552+V552</f>
        <v>-27010.199999999997</v>
      </c>
      <c r="Y552" s="211">
        <f t="shared" ref="Y552:Y559" si="1046">U552+W552</f>
        <v>-43730.799999999996</v>
      </c>
      <c r="Z552" s="211">
        <f t="shared" ref="Z552:Z559" si="1047">V552+X552</f>
        <v>-43730.799999999996</v>
      </c>
      <c r="AA552" s="211">
        <f t="shared" ref="AA552:AA559" si="1048">W552+Y552</f>
        <v>-70741</v>
      </c>
      <c r="AB552" s="211">
        <f t="shared" ref="AB552:AB559" si="1049">X552+Z552</f>
        <v>-70741</v>
      </c>
    </row>
    <row r="553" spans="1:28" hidden="1" x14ac:dyDescent="0.2">
      <c r="A553" s="213" t="s">
        <v>97</v>
      </c>
      <c r="B553" s="225">
        <v>800</v>
      </c>
      <c r="C553" s="206" t="s">
        <v>190</v>
      </c>
      <c r="D553" s="206" t="s">
        <v>194</v>
      </c>
      <c r="E553" s="214" t="s">
        <v>334</v>
      </c>
      <c r="F553" s="206" t="s">
        <v>98</v>
      </c>
      <c r="G553" s="211"/>
      <c r="H553" s="211"/>
      <c r="I553" s="211">
        <v>-152</v>
      </c>
      <c r="J553" s="211">
        <f t="shared" si="1038"/>
        <v>-152</v>
      </c>
      <c r="K553" s="211">
        <v>-152</v>
      </c>
      <c r="L553" s="211">
        <f t="shared" si="1039"/>
        <v>-152</v>
      </c>
      <c r="M553" s="211">
        <f t="shared" si="1039"/>
        <v>-304</v>
      </c>
      <c r="N553" s="211">
        <f t="shared" si="1039"/>
        <v>-304</v>
      </c>
      <c r="O553" s="211">
        <f t="shared" si="1039"/>
        <v>-456</v>
      </c>
      <c r="P553" s="211">
        <f t="shared" si="1039"/>
        <v>-456</v>
      </c>
      <c r="Q553" s="211">
        <f t="shared" si="1039"/>
        <v>-760</v>
      </c>
      <c r="R553" s="211">
        <f t="shared" si="1039"/>
        <v>-760</v>
      </c>
      <c r="S553" s="211">
        <f t="shared" si="1040"/>
        <v>-1216</v>
      </c>
      <c r="T553" s="211">
        <f t="shared" si="1041"/>
        <v>-1216</v>
      </c>
      <c r="U553" s="211">
        <f t="shared" si="1042"/>
        <v>-1976</v>
      </c>
      <c r="V553" s="211">
        <f t="shared" si="1043"/>
        <v>-1976</v>
      </c>
      <c r="W553" s="211">
        <f t="shared" si="1044"/>
        <v>-3192</v>
      </c>
      <c r="X553" s="211">
        <f t="shared" si="1045"/>
        <v>-3192</v>
      </c>
      <c r="Y553" s="211">
        <f t="shared" si="1046"/>
        <v>-5168</v>
      </c>
      <c r="Z553" s="211">
        <f t="shared" si="1047"/>
        <v>-5168</v>
      </c>
      <c r="AA553" s="211">
        <f t="shared" si="1048"/>
        <v>-8360</v>
      </c>
      <c r="AB553" s="211">
        <f t="shared" si="1049"/>
        <v>-8360</v>
      </c>
    </row>
    <row r="554" spans="1:28" ht="17.25" hidden="1" customHeight="1" x14ac:dyDescent="0.2">
      <c r="A554" s="213" t="s">
        <v>99</v>
      </c>
      <c r="B554" s="225">
        <v>800</v>
      </c>
      <c r="C554" s="206" t="s">
        <v>190</v>
      </c>
      <c r="D554" s="206" t="s">
        <v>194</v>
      </c>
      <c r="E554" s="214" t="s">
        <v>334</v>
      </c>
      <c r="F554" s="206" t="s">
        <v>100</v>
      </c>
      <c r="G554" s="211"/>
      <c r="H554" s="211"/>
      <c r="I554" s="211">
        <v>-53</v>
      </c>
      <c r="J554" s="211">
        <f t="shared" si="1038"/>
        <v>-53</v>
      </c>
      <c r="K554" s="211">
        <v>-53</v>
      </c>
      <c r="L554" s="211">
        <f t="shared" si="1039"/>
        <v>-53</v>
      </c>
      <c r="M554" s="211">
        <f t="shared" si="1039"/>
        <v>-106</v>
      </c>
      <c r="N554" s="211">
        <f t="shared" si="1039"/>
        <v>-106</v>
      </c>
      <c r="O554" s="211">
        <f t="shared" si="1039"/>
        <v>-159</v>
      </c>
      <c r="P554" s="211">
        <f t="shared" si="1039"/>
        <v>-159</v>
      </c>
      <c r="Q554" s="211">
        <f t="shared" si="1039"/>
        <v>-265</v>
      </c>
      <c r="R554" s="211">
        <f t="shared" si="1039"/>
        <v>-265</v>
      </c>
      <c r="S554" s="211">
        <f t="shared" si="1040"/>
        <v>-424</v>
      </c>
      <c r="T554" s="211">
        <f t="shared" si="1041"/>
        <v>-424</v>
      </c>
      <c r="U554" s="211">
        <f t="shared" si="1042"/>
        <v>-689</v>
      </c>
      <c r="V554" s="211">
        <f t="shared" si="1043"/>
        <v>-689</v>
      </c>
      <c r="W554" s="211">
        <f t="shared" si="1044"/>
        <v>-1113</v>
      </c>
      <c r="X554" s="211">
        <f t="shared" si="1045"/>
        <v>-1113</v>
      </c>
      <c r="Y554" s="211">
        <f t="shared" si="1046"/>
        <v>-1802</v>
      </c>
      <c r="Z554" s="211">
        <f t="shared" si="1047"/>
        <v>-1802</v>
      </c>
      <c r="AA554" s="211">
        <f t="shared" si="1048"/>
        <v>-2915</v>
      </c>
      <c r="AB554" s="211">
        <f t="shared" si="1049"/>
        <v>-2915</v>
      </c>
    </row>
    <row r="555" spans="1:28" ht="25.5" hidden="1" customHeight="1" x14ac:dyDescent="0.2">
      <c r="A555" s="213" t="s">
        <v>101</v>
      </c>
      <c r="B555" s="225">
        <v>800</v>
      </c>
      <c r="C555" s="206" t="s">
        <v>190</v>
      </c>
      <c r="D555" s="206" t="s">
        <v>194</v>
      </c>
      <c r="E555" s="214" t="s">
        <v>334</v>
      </c>
      <c r="F555" s="206" t="s">
        <v>102</v>
      </c>
      <c r="G555" s="211"/>
      <c r="H555" s="211"/>
      <c r="I555" s="211" t="e">
        <f>#REF!+G555</f>
        <v>#REF!</v>
      </c>
      <c r="J555" s="211" t="e">
        <f t="shared" si="1038"/>
        <v>#REF!</v>
      </c>
      <c r="K555" s="211" t="e">
        <f>H555+I555</f>
        <v>#REF!</v>
      </c>
      <c r="L555" s="211" t="e">
        <f t="shared" si="1039"/>
        <v>#REF!</v>
      </c>
      <c r="M555" s="211" t="e">
        <f t="shared" si="1039"/>
        <v>#REF!</v>
      </c>
      <c r="N555" s="211" t="e">
        <f t="shared" si="1039"/>
        <v>#REF!</v>
      </c>
      <c r="O555" s="211" t="e">
        <f t="shared" si="1039"/>
        <v>#REF!</v>
      </c>
      <c r="P555" s="211" t="e">
        <f t="shared" si="1039"/>
        <v>#REF!</v>
      </c>
      <c r="Q555" s="211" t="e">
        <f t="shared" si="1039"/>
        <v>#REF!</v>
      </c>
      <c r="R555" s="211" t="e">
        <f t="shared" si="1039"/>
        <v>#REF!</v>
      </c>
      <c r="S555" s="211" t="e">
        <f t="shared" si="1040"/>
        <v>#REF!</v>
      </c>
      <c r="T555" s="211" t="e">
        <f t="shared" si="1041"/>
        <v>#REF!</v>
      </c>
      <c r="U555" s="211" t="e">
        <f t="shared" si="1042"/>
        <v>#REF!</v>
      </c>
      <c r="V555" s="211" t="e">
        <f t="shared" si="1043"/>
        <v>#REF!</v>
      </c>
      <c r="W555" s="211" t="e">
        <f t="shared" si="1044"/>
        <v>#REF!</v>
      </c>
      <c r="X555" s="211" t="e">
        <f t="shared" si="1045"/>
        <v>#REF!</v>
      </c>
      <c r="Y555" s="211" t="e">
        <f t="shared" si="1046"/>
        <v>#REF!</v>
      </c>
      <c r="Z555" s="211" t="e">
        <f t="shared" si="1047"/>
        <v>#REF!</v>
      </c>
      <c r="AA555" s="211" t="e">
        <f t="shared" si="1048"/>
        <v>#REF!</v>
      </c>
      <c r="AB555" s="211" t="e">
        <f t="shared" si="1049"/>
        <v>#REF!</v>
      </c>
    </row>
    <row r="556" spans="1:28" ht="15" hidden="1" customHeight="1" x14ac:dyDescent="0.2">
      <c r="A556" s="213" t="s">
        <v>1222</v>
      </c>
      <c r="B556" s="225">
        <v>800</v>
      </c>
      <c r="C556" s="206" t="s">
        <v>190</v>
      </c>
      <c r="D556" s="206" t="s">
        <v>194</v>
      </c>
      <c r="E556" s="214" t="s">
        <v>334</v>
      </c>
      <c r="F556" s="206" t="s">
        <v>94</v>
      </c>
      <c r="G556" s="211"/>
      <c r="H556" s="211"/>
      <c r="I556" s="211">
        <v>-450</v>
      </c>
      <c r="J556" s="211">
        <f t="shared" si="1038"/>
        <v>-450</v>
      </c>
      <c r="K556" s="211">
        <v>-450</v>
      </c>
      <c r="L556" s="211">
        <f t="shared" si="1039"/>
        <v>-450</v>
      </c>
      <c r="M556" s="211">
        <f t="shared" si="1039"/>
        <v>-900</v>
      </c>
      <c r="N556" s="211">
        <f t="shared" si="1039"/>
        <v>-900</v>
      </c>
      <c r="O556" s="211">
        <f t="shared" si="1039"/>
        <v>-1350</v>
      </c>
      <c r="P556" s="211">
        <f t="shared" si="1039"/>
        <v>-1350</v>
      </c>
      <c r="Q556" s="211">
        <f t="shared" si="1039"/>
        <v>-2250</v>
      </c>
      <c r="R556" s="211">
        <f t="shared" si="1039"/>
        <v>-2250</v>
      </c>
      <c r="S556" s="211">
        <f t="shared" si="1040"/>
        <v>-3600</v>
      </c>
      <c r="T556" s="211">
        <f t="shared" si="1041"/>
        <v>-3600</v>
      </c>
      <c r="U556" s="211">
        <f t="shared" si="1042"/>
        <v>-5850</v>
      </c>
      <c r="V556" s="211">
        <f t="shared" si="1043"/>
        <v>-5850</v>
      </c>
      <c r="W556" s="211">
        <f t="shared" si="1044"/>
        <v>-9450</v>
      </c>
      <c r="X556" s="211">
        <f t="shared" si="1045"/>
        <v>-9450</v>
      </c>
      <c r="Y556" s="211">
        <f t="shared" si="1046"/>
        <v>-15300</v>
      </c>
      <c r="Z556" s="211">
        <f t="shared" si="1047"/>
        <v>-15300</v>
      </c>
      <c r="AA556" s="211">
        <f t="shared" si="1048"/>
        <v>-24750</v>
      </c>
      <c r="AB556" s="211">
        <f t="shared" si="1049"/>
        <v>-24750</v>
      </c>
    </row>
    <row r="557" spans="1:28" ht="12.75" hidden="1" customHeight="1" x14ac:dyDescent="0.2">
      <c r="A557" s="213" t="s">
        <v>302</v>
      </c>
      <c r="B557" s="225">
        <v>800</v>
      </c>
      <c r="C557" s="206" t="s">
        <v>202</v>
      </c>
      <c r="D557" s="206" t="s">
        <v>212</v>
      </c>
      <c r="E557" s="214" t="s">
        <v>334</v>
      </c>
      <c r="F557" s="206" t="s">
        <v>303</v>
      </c>
      <c r="G557" s="211"/>
      <c r="H557" s="211"/>
      <c r="I557" s="211" t="e">
        <f>#REF!+G557</f>
        <v>#REF!</v>
      </c>
      <c r="J557" s="211" t="e">
        <f t="shared" si="1038"/>
        <v>#REF!</v>
      </c>
      <c r="K557" s="211" t="e">
        <f>H557+I557</f>
        <v>#REF!</v>
      </c>
      <c r="L557" s="211" t="e">
        <f t="shared" si="1039"/>
        <v>#REF!</v>
      </c>
      <c r="M557" s="211" t="e">
        <f t="shared" si="1039"/>
        <v>#REF!</v>
      </c>
      <c r="N557" s="211" t="e">
        <f t="shared" si="1039"/>
        <v>#REF!</v>
      </c>
      <c r="O557" s="211" t="e">
        <f t="shared" si="1039"/>
        <v>#REF!</v>
      </c>
      <c r="P557" s="211" t="e">
        <f t="shared" si="1039"/>
        <v>#REF!</v>
      </c>
      <c r="Q557" s="211" t="e">
        <f t="shared" si="1039"/>
        <v>#REF!</v>
      </c>
      <c r="R557" s="211" t="e">
        <f t="shared" si="1039"/>
        <v>#REF!</v>
      </c>
      <c r="S557" s="211" t="e">
        <f t="shared" si="1040"/>
        <v>#REF!</v>
      </c>
      <c r="T557" s="211" t="e">
        <f t="shared" si="1041"/>
        <v>#REF!</v>
      </c>
      <c r="U557" s="211" t="e">
        <f t="shared" si="1042"/>
        <v>#REF!</v>
      </c>
      <c r="V557" s="211" t="e">
        <f t="shared" si="1043"/>
        <v>#REF!</v>
      </c>
      <c r="W557" s="211" t="e">
        <f t="shared" si="1044"/>
        <v>#REF!</v>
      </c>
      <c r="X557" s="211" t="e">
        <f t="shared" si="1045"/>
        <v>#REF!</v>
      </c>
      <c r="Y557" s="211" t="e">
        <f t="shared" si="1046"/>
        <v>#REF!</v>
      </c>
      <c r="Z557" s="211" t="e">
        <f t="shared" si="1047"/>
        <v>#REF!</v>
      </c>
      <c r="AA557" s="211" t="e">
        <f t="shared" si="1048"/>
        <v>#REF!</v>
      </c>
      <c r="AB557" s="211" t="e">
        <f t="shared" si="1049"/>
        <v>#REF!</v>
      </c>
    </row>
    <row r="558" spans="1:28" ht="12.75" hidden="1" customHeight="1" x14ac:dyDescent="0.2">
      <c r="A558" s="213" t="s">
        <v>63</v>
      </c>
      <c r="B558" s="225">
        <v>800</v>
      </c>
      <c r="C558" s="206" t="s">
        <v>190</v>
      </c>
      <c r="D558" s="206" t="s">
        <v>194</v>
      </c>
      <c r="E558" s="214" t="s">
        <v>334</v>
      </c>
      <c r="F558" s="206" t="s">
        <v>64</v>
      </c>
      <c r="G558" s="211"/>
      <c r="H558" s="211"/>
      <c r="I558" s="211" t="e">
        <f>#REF!+G558</f>
        <v>#REF!</v>
      </c>
      <c r="J558" s="211" t="e">
        <f t="shared" si="1038"/>
        <v>#REF!</v>
      </c>
      <c r="K558" s="211" t="e">
        <f>H558+I558</f>
        <v>#REF!</v>
      </c>
      <c r="L558" s="211" t="e">
        <f t="shared" si="1039"/>
        <v>#REF!</v>
      </c>
      <c r="M558" s="211" t="e">
        <f t="shared" si="1039"/>
        <v>#REF!</v>
      </c>
      <c r="N558" s="211" t="e">
        <f t="shared" si="1039"/>
        <v>#REF!</v>
      </c>
      <c r="O558" s="211" t="e">
        <f t="shared" si="1039"/>
        <v>#REF!</v>
      </c>
      <c r="P558" s="211" t="e">
        <f t="shared" si="1039"/>
        <v>#REF!</v>
      </c>
      <c r="Q558" s="211" t="e">
        <f t="shared" si="1039"/>
        <v>#REF!</v>
      </c>
      <c r="R558" s="211" t="e">
        <f t="shared" si="1039"/>
        <v>#REF!</v>
      </c>
      <c r="S558" s="211" t="e">
        <f t="shared" si="1040"/>
        <v>#REF!</v>
      </c>
      <c r="T558" s="211" t="e">
        <f t="shared" si="1041"/>
        <v>#REF!</v>
      </c>
      <c r="U558" s="211" t="e">
        <f t="shared" si="1042"/>
        <v>#REF!</v>
      </c>
      <c r="V558" s="211" t="e">
        <f t="shared" si="1043"/>
        <v>#REF!</v>
      </c>
      <c r="W558" s="211" t="e">
        <f t="shared" si="1044"/>
        <v>#REF!</v>
      </c>
      <c r="X558" s="211" t="e">
        <f t="shared" si="1045"/>
        <v>#REF!</v>
      </c>
      <c r="Y558" s="211" t="e">
        <f t="shared" si="1046"/>
        <v>#REF!</v>
      </c>
      <c r="Z558" s="211" t="e">
        <f t="shared" si="1047"/>
        <v>#REF!</v>
      </c>
      <c r="AA558" s="211" t="e">
        <f t="shared" si="1048"/>
        <v>#REF!</v>
      </c>
      <c r="AB558" s="211" t="e">
        <f t="shared" si="1049"/>
        <v>#REF!</v>
      </c>
    </row>
    <row r="559" spans="1:28" hidden="1" x14ac:dyDescent="0.2">
      <c r="A559" s="213" t="s">
        <v>103</v>
      </c>
      <c r="B559" s="225">
        <v>800</v>
      </c>
      <c r="C559" s="206" t="s">
        <v>190</v>
      </c>
      <c r="D559" s="206" t="s">
        <v>194</v>
      </c>
      <c r="E559" s="214" t="s">
        <v>334</v>
      </c>
      <c r="F559" s="206" t="s">
        <v>104</v>
      </c>
      <c r="G559" s="211"/>
      <c r="H559" s="211"/>
      <c r="I559" s="211">
        <v>-17</v>
      </c>
      <c r="J559" s="211">
        <f t="shared" si="1038"/>
        <v>-17</v>
      </c>
      <c r="K559" s="211">
        <v>-17</v>
      </c>
      <c r="L559" s="211">
        <f t="shared" si="1039"/>
        <v>-17</v>
      </c>
      <c r="M559" s="211">
        <f t="shared" si="1039"/>
        <v>-34</v>
      </c>
      <c r="N559" s="211">
        <f t="shared" si="1039"/>
        <v>-34</v>
      </c>
      <c r="O559" s="211">
        <f t="shared" si="1039"/>
        <v>-51</v>
      </c>
      <c r="P559" s="211">
        <f t="shared" si="1039"/>
        <v>-51</v>
      </c>
      <c r="Q559" s="211">
        <f t="shared" si="1039"/>
        <v>-85</v>
      </c>
      <c r="R559" s="211">
        <f t="shared" si="1039"/>
        <v>-85</v>
      </c>
      <c r="S559" s="211">
        <f t="shared" si="1040"/>
        <v>-136</v>
      </c>
      <c r="T559" s="211">
        <f t="shared" si="1041"/>
        <v>-136</v>
      </c>
      <c r="U559" s="211">
        <f t="shared" si="1042"/>
        <v>-221</v>
      </c>
      <c r="V559" s="211">
        <f t="shared" si="1043"/>
        <v>-221</v>
      </c>
      <c r="W559" s="211">
        <f t="shared" si="1044"/>
        <v>-357</v>
      </c>
      <c r="X559" s="211">
        <f t="shared" si="1045"/>
        <v>-357</v>
      </c>
      <c r="Y559" s="211">
        <f t="shared" si="1046"/>
        <v>-578</v>
      </c>
      <c r="Z559" s="211">
        <f t="shared" si="1047"/>
        <v>-578</v>
      </c>
      <c r="AA559" s="211">
        <f t="shared" si="1048"/>
        <v>-935</v>
      </c>
      <c r="AB559" s="211">
        <f t="shared" si="1049"/>
        <v>-935</v>
      </c>
    </row>
    <row r="560" spans="1:28" ht="12.75" hidden="1" customHeight="1" x14ac:dyDescent="0.2">
      <c r="A560" s="213" t="s">
        <v>105</v>
      </c>
      <c r="B560" s="225">
        <v>800</v>
      </c>
      <c r="C560" s="206" t="s">
        <v>190</v>
      </c>
      <c r="D560" s="206" t="s">
        <v>194</v>
      </c>
      <c r="E560" s="214" t="s">
        <v>334</v>
      </c>
      <c r="F560" s="206" t="s">
        <v>106</v>
      </c>
      <c r="G560" s="211"/>
      <c r="H560" s="211"/>
      <c r="I560" s="211" t="e">
        <f>#REF!+G560</f>
        <v>#REF!</v>
      </c>
      <c r="J560" s="211" t="e">
        <f>#REF!+I560</f>
        <v>#REF!</v>
      </c>
      <c r="K560" s="211" t="e">
        <f>#REF!+I560</f>
        <v>#REF!</v>
      </c>
      <c r="L560" s="211" t="e">
        <f>F560+J560</f>
        <v>#REF!</v>
      </c>
      <c r="M560" s="211" t="e">
        <f>G560+K560</f>
        <v>#REF!</v>
      </c>
      <c r="N560" s="211" t="e">
        <f t="shared" ref="N560:O560" si="1050">H560+L560</f>
        <v>#REF!</v>
      </c>
      <c r="O560" s="211" t="e">
        <f t="shared" si="1050"/>
        <v>#REF!</v>
      </c>
      <c r="P560" s="211" t="e">
        <f>J560+N560</f>
        <v>#REF!</v>
      </c>
      <c r="Q560" s="211" t="e">
        <f t="shared" ref="Q560:R560" si="1051">K560+O560</f>
        <v>#REF!</v>
      </c>
      <c r="R560" s="211" t="e">
        <f t="shared" si="1051"/>
        <v>#REF!</v>
      </c>
      <c r="S560" s="211" t="e">
        <f t="shared" ref="S560" si="1052">M560+Q560</f>
        <v>#REF!</v>
      </c>
      <c r="T560" s="211" t="e">
        <f t="shared" ref="T560" si="1053">N560+R560</f>
        <v>#REF!</v>
      </c>
      <c r="U560" s="211" t="e">
        <f t="shared" ref="U560" si="1054">O560+S560</f>
        <v>#REF!</v>
      </c>
      <c r="V560" s="211" t="e">
        <f t="shared" ref="V560" si="1055">P560+T560</f>
        <v>#REF!</v>
      </c>
      <c r="W560" s="211" t="e">
        <f t="shared" ref="W560" si="1056">Q560+U560</f>
        <v>#REF!</v>
      </c>
      <c r="X560" s="211" t="e">
        <f t="shared" ref="X560" si="1057">R560+V560</f>
        <v>#REF!</v>
      </c>
      <c r="Y560" s="211" t="e">
        <f t="shared" ref="Y560" si="1058">S560+W560</f>
        <v>#REF!</v>
      </c>
      <c r="Z560" s="211" t="e">
        <f t="shared" ref="Z560" si="1059">T560+X560</f>
        <v>#REF!</v>
      </c>
      <c r="AA560" s="211" t="e">
        <f t="shared" ref="AA560" si="1060">U560+Y560</f>
        <v>#REF!</v>
      </c>
      <c r="AB560" s="211" t="e">
        <f t="shared" ref="AB560" si="1061">V560+Z560</f>
        <v>#REF!</v>
      </c>
    </row>
    <row r="561" spans="1:28" hidden="1" x14ac:dyDescent="0.2">
      <c r="A561" s="213" t="s">
        <v>309</v>
      </c>
      <c r="B561" s="225">
        <v>800</v>
      </c>
      <c r="C561" s="206" t="s">
        <v>190</v>
      </c>
      <c r="D561" s="206" t="s">
        <v>194</v>
      </c>
      <c r="E561" s="214" t="s">
        <v>310</v>
      </c>
      <c r="F561" s="206"/>
      <c r="G561" s="211"/>
      <c r="H561" s="211"/>
      <c r="I561" s="211">
        <f>I562</f>
        <v>-1321.6</v>
      </c>
      <c r="J561" s="211">
        <f>J562</f>
        <v>-1321.6</v>
      </c>
      <c r="K561" s="211">
        <f>K562</f>
        <v>-1321.6</v>
      </c>
      <c r="L561" s="211">
        <f>L562</f>
        <v>-1321.6</v>
      </c>
      <c r="M561" s="211">
        <f>M562</f>
        <v>-2643.2</v>
      </c>
      <c r="N561" s="211">
        <f t="shared" ref="N561:AB561" si="1062">N562</f>
        <v>-2643.2</v>
      </c>
      <c r="O561" s="211">
        <f t="shared" si="1062"/>
        <v>-3964.7999999999997</v>
      </c>
      <c r="P561" s="211">
        <f t="shared" si="1062"/>
        <v>-3964.7999999999997</v>
      </c>
      <c r="Q561" s="211">
        <f t="shared" si="1062"/>
        <v>-6608</v>
      </c>
      <c r="R561" s="211">
        <f t="shared" si="1062"/>
        <v>-6608</v>
      </c>
      <c r="S561" s="211">
        <f t="shared" si="1062"/>
        <v>-10572.8</v>
      </c>
      <c r="T561" s="211">
        <f t="shared" si="1062"/>
        <v>-10572.8</v>
      </c>
      <c r="U561" s="211">
        <f t="shared" si="1062"/>
        <v>-17180.8</v>
      </c>
      <c r="V561" s="211">
        <f t="shared" si="1062"/>
        <v>-17180.8</v>
      </c>
      <c r="W561" s="211">
        <f t="shared" si="1062"/>
        <v>-27753.599999999999</v>
      </c>
      <c r="X561" s="211">
        <f t="shared" si="1062"/>
        <v>-27753.599999999999</v>
      </c>
      <c r="Y561" s="211">
        <f t="shared" si="1062"/>
        <v>-44934.399999999994</v>
      </c>
      <c r="Z561" s="211">
        <f t="shared" si="1062"/>
        <v>-44934.399999999994</v>
      </c>
      <c r="AA561" s="211">
        <f t="shared" si="1062"/>
        <v>-72688</v>
      </c>
      <c r="AB561" s="211">
        <f t="shared" si="1062"/>
        <v>-72688</v>
      </c>
    </row>
    <row r="562" spans="1:28" hidden="1" x14ac:dyDescent="0.2">
      <c r="A562" s="213" t="s">
        <v>886</v>
      </c>
      <c r="B562" s="225">
        <v>800</v>
      </c>
      <c r="C562" s="206" t="s">
        <v>190</v>
      </c>
      <c r="D562" s="206" t="s">
        <v>194</v>
      </c>
      <c r="E562" s="214" t="s">
        <v>310</v>
      </c>
      <c r="F562" s="206" t="s">
        <v>96</v>
      </c>
      <c r="G562" s="211"/>
      <c r="H562" s="211"/>
      <c r="I562" s="211">
        <v>-1321.6</v>
      </c>
      <c r="J562" s="211">
        <f>G562+I562</f>
        <v>-1321.6</v>
      </c>
      <c r="K562" s="211">
        <v>-1321.6</v>
      </c>
      <c r="L562" s="211">
        <f>H562+J562</f>
        <v>-1321.6</v>
      </c>
      <c r="M562" s="211">
        <f>I562+K562</f>
        <v>-2643.2</v>
      </c>
      <c r="N562" s="211">
        <f t="shared" ref="N562:O562" si="1063">J562+L562</f>
        <v>-2643.2</v>
      </c>
      <c r="O562" s="211">
        <f t="shared" si="1063"/>
        <v>-3964.7999999999997</v>
      </c>
      <c r="P562" s="211">
        <f>L562+N562</f>
        <v>-3964.7999999999997</v>
      </c>
      <c r="Q562" s="211">
        <f t="shared" ref="Q562:R562" si="1064">M562+O562</f>
        <v>-6608</v>
      </c>
      <c r="R562" s="211">
        <f t="shared" si="1064"/>
        <v>-6608</v>
      </c>
      <c r="S562" s="211">
        <f t="shared" ref="S562" si="1065">O562+Q562</f>
        <v>-10572.8</v>
      </c>
      <c r="T562" s="211">
        <f t="shared" ref="T562" si="1066">P562+R562</f>
        <v>-10572.8</v>
      </c>
      <c r="U562" s="211">
        <f t="shared" ref="U562" si="1067">Q562+S562</f>
        <v>-17180.8</v>
      </c>
      <c r="V562" s="211">
        <f t="shared" ref="V562" si="1068">R562+T562</f>
        <v>-17180.8</v>
      </c>
      <c r="W562" s="211">
        <f t="shared" ref="W562" si="1069">S562+U562</f>
        <v>-27753.599999999999</v>
      </c>
      <c r="X562" s="211">
        <f t="shared" ref="X562" si="1070">T562+V562</f>
        <v>-27753.599999999999</v>
      </c>
      <c r="Y562" s="211">
        <f t="shared" ref="Y562" si="1071">U562+W562</f>
        <v>-44934.399999999994</v>
      </c>
      <c r="Z562" s="211">
        <f t="shared" ref="Z562" si="1072">V562+X562</f>
        <v>-44934.399999999994</v>
      </c>
      <c r="AA562" s="211">
        <f t="shared" ref="AA562" si="1073">W562+Y562</f>
        <v>-72688</v>
      </c>
      <c r="AB562" s="211">
        <f t="shared" ref="AB562" si="1074">X562+Z562</f>
        <v>-72688</v>
      </c>
    </row>
    <row r="563" spans="1:28" ht="29.25" hidden="1" customHeight="1" x14ac:dyDescent="0.2">
      <c r="A563" s="213" t="s">
        <v>450</v>
      </c>
      <c r="B563" s="225">
        <v>800</v>
      </c>
      <c r="C563" s="206" t="s">
        <v>190</v>
      </c>
      <c r="D563" s="206" t="s">
        <v>194</v>
      </c>
      <c r="E563" s="214" t="s">
        <v>448</v>
      </c>
      <c r="F563" s="206"/>
      <c r="G563" s="211">
        <f t="shared" ref="G563:R563" si="1075">G564+G566</f>
        <v>0</v>
      </c>
      <c r="H563" s="211"/>
      <c r="I563" s="211">
        <f t="shared" si="1075"/>
        <v>-3138.3999999999996</v>
      </c>
      <c r="J563" s="211" t="e">
        <f t="shared" si="1075"/>
        <v>#REF!</v>
      </c>
      <c r="K563" s="211">
        <f t="shared" si="1075"/>
        <v>-3138.3999999999996</v>
      </c>
      <c r="L563" s="211" t="e">
        <f>L564+L566</f>
        <v>#REF!</v>
      </c>
      <c r="M563" s="211" t="e">
        <f t="shared" si="1075"/>
        <v>#REF!</v>
      </c>
      <c r="N563" s="211" t="e">
        <f t="shared" si="1075"/>
        <v>#REF!</v>
      </c>
      <c r="O563" s="211" t="e">
        <f t="shared" si="1075"/>
        <v>#REF!</v>
      </c>
      <c r="P563" s="211" t="e">
        <f t="shared" si="1075"/>
        <v>#REF!</v>
      </c>
      <c r="Q563" s="211" t="e">
        <f t="shared" si="1075"/>
        <v>#REF!</v>
      </c>
      <c r="R563" s="211" t="e">
        <f t="shared" si="1075"/>
        <v>#REF!</v>
      </c>
      <c r="S563" s="211" t="e">
        <f t="shared" ref="S563:T563" si="1076">S564+S566</f>
        <v>#REF!</v>
      </c>
      <c r="T563" s="211" t="e">
        <f t="shared" si="1076"/>
        <v>#REF!</v>
      </c>
      <c r="U563" s="211" t="e">
        <f t="shared" ref="U563:V563" si="1077">U564+U566</f>
        <v>#REF!</v>
      </c>
      <c r="V563" s="211" t="e">
        <f t="shared" si="1077"/>
        <v>#REF!</v>
      </c>
      <c r="W563" s="211" t="e">
        <f t="shared" ref="W563:X563" si="1078">W564+W566</f>
        <v>#REF!</v>
      </c>
      <c r="X563" s="211" t="e">
        <f t="shared" si="1078"/>
        <v>#REF!</v>
      </c>
      <c r="Y563" s="211" t="e">
        <f t="shared" ref="Y563:Z563" si="1079">Y564+Y566</f>
        <v>#REF!</v>
      </c>
      <c r="Z563" s="211" t="e">
        <f t="shared" si="1079"/>
        <v>#REF!</v>
      </c>
      <c r="AA563" s="211" t="e">
        <f t="shared" ref="AA563:AB563" si="1080">AA564+AA566</f>
        <v>#REF!</v>
      </c>
      <c r="AB563" s="211" t="e">
        <f t="shared" si="1080"/>
        <v>#REF!</v>
      </c>
    </row>
    <row r="564" spans="1:28" ht="18.75" hidden="1" customHeight="1" x14ac:dyDescent="0.2">
      <c r="A564" s="213" t="s">
        <v>449</v>
      </c>
      <c r="B564" s="225">
        <v>800</v>
      </c>
      <c r="C564" s="206" t="s">
        <v>190</v>
      </c>
      <c r="D564" s="206" t="s">
        <v>194</v>
      </c>
      <c r="E564" s="214" t="s">
        <v>483</v>
      </c>
      <c r="F564" s="206"/>
      <c r="G564" s="211"/>
      <c r="H564" s="211"/>
      <c r="I564" s="211">
        <f>I565</f>
        <v>-1512.8</v>
      </c>
      <c r="J564" s="211" t="e">
        <f>J565</f>
        <v>#REF!</v>
      </c>
      <c r="K564" s="211">
        <f>K565</f>
        <v>-1512.8</v>
      </c>
      <c r="L564" s="211" t="e">
        <f>L565</f>
        <v>#REF!</v>
      </c>
      <c r="M564" s="211" t="e">
        <f>M565</f>
        <v>#REF!</v>
      </c>
      <c r="N564" s="211" t="e">
        <f t="shared" ref="N564:AB564" si="1081">N565</f>
        <v>#REF!</v>
      </c>
      <c r="O564" s="211" t="e">
        <f t="shared" si="1081"/>
        <v>#REF!</v>
      </c>
      <c r="P564" s="211" t="e">
        <f t="shared" si="1081"/>
        <v>#REF!</v>
      </c>
      <c r="Q564" s="211" t="e">
        <f t="shared" si="1081"/>
        <v>#REF!</v>
      </c>
      <c r="R564" s="211" t="e">
        <f t="shared" si="1081"/>
        <v>#REF!</v>
      </c>
      <c r="S564" s="211" t="e">
        <f t="shared" si="1081"/>
        <v>#REF!</v>
      </c>
      <c r="T564" s="211" t="e">
        <f t="shared" si="1081"/>
        <v>#REF!</v>
      </c>
      <c r="U564" s="211" t="e">
        <f t="shared" si="1081"/>
        <v>#REF!</v>
      </c>
      <c r="V564" s="211" t="e">
        <f t="shared" si="1081"/>
        <v>#REF!</v>
      </c>
      <c r="W564" s="211" t="e">
        <f t="shared" si="1081"/>
        <v>#REF!</v>
      </c>
      <c r="X564" s="211" t="e">
        <f t="shared" si="1081"/>
        <v>#REF!</v>
      </c>
      <c r="Y564" s="211" t="e">
        <f t="shared" si="1081"/>
        <v>#REF!</v>
      </c>
      <c r="Z564" s="211" t="e">
        <f t="shared" si="1081"/>
        <v>#REF!</v>
      </c>
      <c r="AA564" s="211" t="e">
        <f t="shared" si="1081"/>
        <v>#REF!</v>
      </c>
      <c r="AB564" s="211" t="e">
        <f t="shared" si="1081"/>
        <v>#REF!</v>
      </c>
    </row>
    <row r="565" spans="1:28" ht="15.75" hidden="1" customHeight="1" x14ac:dyDescent="0.2">
      <c r="A565" s="213" t="s">
        <v>886</v>
      </c>
      <c r="B565" s="225">
        <v>800</v>
      </c>
      <c r="C565" s="206" t="s">
        <v>190</v>
      </c>
      <c r="D565" s="206" t="s">
        <v>194</v>
      </c>
      <c r="E565" s="214" t="s">
        <v>483</v>
      </c>
      <c r="F565" s="206" t="s">
        <v>96</v>
      </c>
      <c r="G565" s="211"/>
      <c r="H565" s="211"/>
      <c r="I565" s="211">
        <v>-1512.8</v>
      </c>
      <c r="J565" s="211" t="e">
        <f>#REF!+I565</f>
        <v>#REF!</v>
      </c>
      <c r="K565" s="211">
        <v>-1512.8</v>
      </c>
      <c r="L565" s="211" t="e">
        <f>#REF!+J565</f>
        <v>#REF!</v>
      </c>
      <c r="M565" s="211" t="e">
        <f>#REF!+K565</f>
        <v>#REF!</v>
      </c>
      <c r="N565" s="211" t="e">
        <f>#REF!+L565</f>
        <v>#REF!</v>
      </c>
      <c r="O565" s="211" t="e">
        <f>#REF!+M565</f>
        <v>#REF!</v>
      </c>
      <c r="P565" s="211" t="e">
        <f>#REF!+N565</f>
        <v>#REF!</v>
      </c>
      <c r="Q565" s="211" t="e">
        <f>#REF!+O565</f>
        <v>#REF!</v>
      </c>
      <c r="R565" s="211" t="e">
        <f>#REF!+P565</f>
        <v>#REF!</v>
      </c>
      <c r="S565" s="211" t="e">
        <f>#REF!+Q565</f>
        <v>#REF!</v>
      </c>
      <c r="T565" s="211" t="e">
        <f>#REF!+R565</f>
        <v>#REF!</v>
      </c>
      <c r="U565" s="211" t="e">
        <f>#REF!+S565</f>
        <v>#REF!</v>
      </c>
      <c r="V565" s="211" t="e">
        <f>#REF!+T565</f>
        <v>#REF!</v>
      </c>
      <c r="W565" s="211" t="e">
        <f>#REF!+U565</f>
        <v>#REF!</v>
      </c>
      <c r="X565" s="211" t="e">
        <f>#REF!+V565</f>
        <v>#REF!</v>
      </c>
      <c r="Y565" s="211" t="e">
        <f>#REF!+W565</f>
        <v>#REF!</v>
      </c>
      <c r="Z565" s="211" t="e">
        <f>#REF!+X565</f>
        <v>#REF!</v>
      </c>
      <c r="AA565" s="211" t="e">
        <f>#REF!+Y565</f>
        <v>#REF!</v>
      </c>
      <c r="AB565" s="211" t="e">
        <f>#REF!+Z565</f>
        <v>#REF!</v>
      </c>
    </row>
    <row r="566" spans="1:28" ht="27.75" hidden="1" customHeight="1" x14ac:dyDescent="0.2">
      <c r="A566" s="213" t="s">
        <v>716</v>
      </c>
      <c r="B566" s="225">
        <v>800</v>
      </c>
      <c r="C566" s="206" t="s">
        <v>190</v>
      </c>
      <c r="D566" s="206" t="s">
        <v>194</v>
      </c>
      <c r="E566" s="214" t="s">
        <v>484</v>
      </c>
      <c r="F566" s="206"/>
      <c r="G566" s="211"/>
      <c r="H566" s="211"/>
      <c r="I566" s="211">
        <f>I567+I568+I569+I570+I571</f>
        <v>-1625.6</v>
      </c>
      <c r="J566" s="211" t="e">
        <f>J567+J568+J569+J570+J571</f>
        <v>#REF!</v>
      </c>
      <c r="K566" s="211">
        <f>K567+K568+K569+K570+K571</f>
        <v>-1625.6</v>
      </c>
      <c r="L566" s="211" t="e">
        <f>L567+L568+L569+L570+L571</f>
        <v>#REF!</v>
      </c>
      <c r="M566" s="211" t="e">
        <f>M567+M568+M569+M570+M571</f>
        <v>#REF!</v>
      </c>
      <c r="N566" s="211" t="e">
        <f t="shared" ref="N566:R566" si="1082">N567+N568+N569+N570+N571</f>
        <v>#REF!</v>
      </c>
      <c r="O566" s="211" t="e">
        <f t="shared" si="1082"/>
        <v>#REF!</v>
      </c>
      <c r="P566" s="211" t="e">
        <f t="shared" si="1082"/>
        <v>#REF!</v>
      </c>
      <c r="Q566" s="211" t="e">
        <f t="shared" si="1082"/>
        <v>#REF!</v>
      </c>
      <c r="R566" s="211" t="e">
        <f t="shared" si="1082"/>
        <v>#REF!</v>
      </c>
      <c r="S566" s="211" t="e">
        <f t="shared" ref="S566:T566" si="1083">S567+S568+S569+S570+S571</f>
        <v>#REF!</v>
      </c>
      <c r="T566" s="211" t="e">
        <f t="shared" si="1083"/>
        <v>#REF!</v>
      </c>
      <c r="U566" s="211" t="e">
        <f t="shared" ref="U566:V566" si="1084">U567+U568+U569+U570+U571</f>
        <v>#REF!</v>
      </c>
      <c r="V566" s="211" t="e">
        <f t="shared" si="1084"/>
        <v>#REF!</v>
      </c>
      <c r="W566" s="211" t="e">
        <f t="shared" ref="W566:X566" si="1085">W567+W568+W569+W570+W571</f>
        <v>#REF!</v>
      </c>
      <c r="X566" s="211" t="e">
        <f t="shared" si="1085"/>
        <v>#REF!</v>
      </c>
      <c r="Y566" s="211" t="e">
        <f t="shared" ref="Y566:Z566" si="1086">Y567+Y568+Y569+Y570+Y571</f>
        <v>#REF!</v>
      </c>
      <c r="Z566" s="211" t="e">
        <f t="shared" si="1086"/>
        <v>#REF!</v>
      </c>
      <c r="AA566" s="211" t="e">
        <f t="shared" ref="AA566:AB566" si="1087">AA567+AA568+AA569+AA570+AA571</f>
        <v>#REF!</v>
      </c>
      <c r="AB566" s="211" t="e">
        <f t="shared" si="1087"/>
        <v>#REF!</v>
      </c>
    </row>
    <row r="567" spans="1:28" ht="13.5" hidden="1" customHeight="1" x14ac:dyDescent="0.2">
      <c r="A567" s="213" t="s">
        <v>886</v>
      </c>
      <c r="B567" s="225">
        <v>800</v>
      </c>
      <c r="C567" s="206" t="s">
        <v>190</v>
      </c>
      <c r="D567" s="206" t="s">
        <v>194</v>
      </c>
      <c r="E567" s="214" t="s">
        <v>484</v>
      </c>
      <c r="F567" s="206" t="s">
        <v>96</v>
      </c>
      <c r="G567" s="211"/>
      <c r="H567" s="211"/>
      <c r="I567" s="211">
        <v>-1288.5999999999999</v>
      </c>
      <c r="J567" s="211" t="e">
        <f>#REF!+I567</f>
        <v>#REF!</v>
      </c>
      <c r="K567" s="211">
        <v>-1288.5999999999999</v>
      </c>
      <c r="L567" s="211" t="e">
        <f>#REF!+J567</f>
        <v>#REF!</v>
      </c>
      <c r="M567" s="211" t="e">
        <f>#REF!+K567</f>
        <v>#REF!</v>
      </c>
      <c r="N567" s="211" t="e">
        <f>#REF!+L567</f>
        <v>#REF!</v>
      </c>
      <c r="O567" s="211" t="e">
        <f>#REF!+M567</f>
        <v>#REF!</v>
      </c>
      <c r="P567" s="211" t="e">
        <f>#REF!+N567</f>
        <v>#REF!</v>
      </c>
      <c r="Q567" s="211" t="e">
        <f>#REF!+O567</f>
        <v>#REF!</v>
      </c>
      <c r="R567" s="211" t="e">
        <f>#REF!+P567</f>
        <v>#REF!</v>
      </c>
      <c r="S567" s="211" t="e">
        <f>#REF!+Q567</f>
        <v>#REF!</v>
      </c>
      <c r="T567" s="211" t="e">
        <f>#REF!+R567</f>
        <v>#REF!</v>
      </c>
      <c r="U567" s="211" t="e">
        <f>#REF!+S567</f>
        <v>#REF!</v>
      </c>
      <c r="V567" s="211" t="e">
        <f>#REF!+T567</f>
        <v>#REF!</v>
      </c>
      <c r="W567" s="211" t="e">
        <f>#REF!+U567</f>
        <v>#REF!</v>
      </c>
      <c r="X567" s="211" t="e">
        <f>#REF!+V567</f>
        <v>#REF!</v>
      </c>
      <c r="Y567" s="211" t="e">
        <f>#REF!+W567</f>
        <v>#REF!</v>
      </c>
      <c r="Z567" s="211" t="e">
        <f>#REF!+X567</f>
        <v>#REF!</v>
      </c>
      <c r="AA567" s="211" t="e">
        <f>#REF!+Y567</f>
        <v>#REF!</v>
      </c>
      <c r="AB567" s="211" t="e">
        <f>#REF!+Z567</f>
        <v>#REF!</v>
      </c>
    </row>
    <row r="568" spans="1:28" ht="13.5" hidden="1" customHeight="1" x14ac:dyDescent="0.2">
      <c r="A568" s="213" t="s">
        <v>97</v>
      </c>
      <c r="B568" s="225">
        <v>800</v>
      </c>
      <c r="C568" s="206" t="s">
        <v>190</v>
      </c>
      <c r="D568" s="206" t="s">
        <v>194</v>
      </c>
      <c r="E568" s="214" t="s">
        <v>484</v>
      </c>
      <c r="F568" s="225" t="s">
        <v>98</v>
      </c>
      <c r="G568" s="211"/>
      <c r="H568" s="211"/>
      <c r="I568" s="211">
        <v>-35</v>
      </c>
      <c r="J568" s="211" t="e">
        <f>#REF!+I568</f>
        <v>#REF!</v>
      </c>
      <c r="K568" s="211">
        <v>-35</v>
      </c>
      <c r="L568" s="211" t="e">
        <f>#REF!+J568</f>
        <v>#REF!</v>
      </c>
      <c r="M568" s="211" t="e">
        <f>#REF!+K568</f>
        <v>#REF!</v>
      </c>
      <c r="N568" s="211" t="e">
        <f>#REF!+L568</f>
        <v>#REF!</v>
      </c>
      <c r="O568" s="211" t="e">
        <f>#REF!+M568</f>
        <v>#REF!</v>
      </c>
      <c r="P568" s="211" t="e">
        <f>#REF!+N568</f>
        <v>#REF!</v>
      </c>
      <c r="Q568" s="211" t="e">
        <f>#REF!+O568</f>
        <v>#REF!</v>
      </c>
      <c r="R568" s="211" t="e">
        <f>#REF!+P568</f>
        <v>#REF!</v>
      </c>
      <c r="S568" s="211" t="e">
        <f>#REF!+Q568</f>
        <v>#REF!</v>
      </c>
      <c r="T568" s="211" t="e">
        <f>#REF!+R568</f>
        <v>#REF!</v>
      </c>
      <c r="U568" s="211" t="e">
        <f>#REF!+S568</f>
        <v>#REF!</v>
      </c>
      <c r="V568" s="211" t="e">
        <f>#REF!+T568</f>
        <v>#REF!</v>
      </c>
      <c r="W568" s="211" t="e">
        <f>#REF!+U568</f>
        <v>#REF!</v>
      </c>
      <c r="X568" s="211" t="e">
        <f>#REF!+V568</f>
        <v>#REF!</v>
      </c>
      <c r="Y568" s="211" t="e">
        <f>#REF!+W568</f>
        <v>#REF!</v>
      </c>
      <c r="Z568" s="211" t="e">
        <f>#REF!+X568</f>
        <v>#REF!</v>
      </c>
      <c r="AA568" s="211" t="e">
        <f>#REF!+Y568</f>
        <v>#REF!</v>
      </c>
      <c r="AB568" s="211" t="e">
        <f>#REF!+Z568</f>
        <v>#REF!</v>
      </c>
    </row>
    <row r="569" spans="1:28" ht="28.5" hidden="1" customHeight="1" x14ac:dyDescent="0.2">
      <c r="A569" s="213" t="s">
        <v>99</v>
      </c>
      <c r="B569" s="225">
        <v>800</v>
      </c>
      <c r="C569" s="206" t="s">
        <v>190</v>
      </c>
      <c r="D569" s="206" t="s">
        <v>194</v>
      </c>
      <c r="E569" s="214" t="s">
        <v>484</v>
      </c>
      <c r="F569" s="206" t="s">
        <v>100</v>
      </c>
      <c r="G569" s="211"/>
      <c r="H569" s="211"/>
      <c r="I569" s="211">
        <v>-85</v>
      </c>
      <c r="J569" s="211" t="e">
        <f>#REF!+I569</f>
        <v>#REF!</v>
      </c>
      <c r="K569" s="211">
        <v>-85</v>
      </c>
      <c r="L569" s="211" t="e">
        <f>#REF!+J569</f>
        <v>#REF!</v>
      </c>
      <c r="M569" s="211" t="e">
        <f>#REF!+K569</f>
        <v>#REF!</v>
      </c>
      <c r="N569" s="211" t="e">
        <f>#REF!+L569</f>
        <v>#REF!</v>
      </c>
      <c r="O569" s="211" t="e">
        <f>#REF!+M569</f>
        <v>#REF!</v>
      </c>
      <c r="P569" s="211" t="e">
        <f>#REF!+N569</f>
        <v>#REF!</v>
      </c>
      <c r="Q569" s="211" t="e">
        <f>#REF!+O569</f>
        <v>#REF!</v>
      </c>
      <c r="R569" s="211" t="e">
        <f>#REF!+P569</f>
        <v>#REF!</v>
      </c>
      <c r="S569" s="211" t="e">
        <f>#REF!+Q569</f>
        <v>#REF!</v>
      </c>
      <c r="T569" s="211" t="e">
        <f>#REF!+R569</f>
        <v>#REF!</v>
      </c>
      <c r="U569" s="211" t="e">
        <f>#REF!+S569</f>
        <v>#REF!</v>
      </c>
      <c r="V569" s="211" t="e">
        <f>#REF!+T569</f>
        <v>#REF!</v>
      </c>
      <c r="W569" s="211" t="e">
        <f>#REF!+U569</f>
        <v>#REF!</v>
      </c>
      <c r="X569" s="211" t="e">
        <f>#REF!+V569</f>
        <v>#REF!</v>
      </c>
      <c r="Y569" s="211" t="e">
        <f>#REF!+W569</f>
        <v>#REF!</v>
      </c>
      <c r="Z569" s="211" t="e">
        <f>#REF!+X569</f>
        <v>#REF!</v>
      </c>
      <c r="AA569" s="211" t="e">
        <f>#REF!+Y569</f>
        <v>#REF!</v>
      </c>
      <c r="AB569" s="211" t="e">
        <f>#REF!+Z569</f>
        <v>#REF!</v>
      </c>
    </row>
    <row r="570" spans="1:28" ht="23.25" hidden="1" customHeight="1" x14ac:dyDescent="0.2">
      <c r="A570" s="213" t="s">
        <v>1222</v>
      </c>
      <c r="B570" s="225">
        <v>800</v>
      </c>
      <c r="C570" s="206" t="s">
        <v>190</v>
      </c>
      <c r="D570" s="206" t="s">
        <v>194</v>
      </c>
      <c r="E570" s="214" t="s">
        <v>484</v>
      </c>
      <c r="F570" s="206" t="s">
        <v>94</v>
      </c>
      <c r="G570" s="211"/>
      <c r="H570" s="211"/>
      <c r="I570" s="211">
        <v>-200</v>
      </c>
      <c r="J570" s="211" t="e">
        <f>#REF!+I570</f>
        <v>#REF!</v>
      </c>
      <c r="K570" s="211">
        <v>-200</v>
      </c>
      <c r="L570" s="211" t="e">
        <f>#REF!+J570</f>
        <v>#REF!</v>
      </c>
      <c r="M570" s="211" t="e">
        <f>#REF!+K570</f>
        <v>#REF!</v>
      </c>
      <c r="N570" s="211" t="e">
        <f>#REF!+L570</f>
        <v>#REF!</v>
      </c>
      <c r="O570" s="211" t="e">
        <f>#REF!+M570</f>
        <v>#REF!</v>
      </c>
      <c r="P570" s="211" t="e">
        <f>#REF!+N570</f>
        <v>#REF!</v>
      </c>
      <c r="Q570" s="211" t="e">
        <f>#REF!+O570</f>
        <v>#REF!</v>
      </c>
      <c r="R570" s="211" t="e">
        <f>#REF!+P570</f>
        <v>#REF!</v>
      </c>
      <c r="S570" s="211" t="e">
        <f>#REF!+Q570</f>
        <v>#REF!</v>
      </c>
      <c r="T570" s="211" t="e">
        <f>#REF!+R570</f>
        <v>#REF!</v>
      </c>
      <c r="U570" s="211" t="e">
        <f>#REF!+S570</f>
        <v>#REF!</v>
      </c>
      <c r="V570" s="211" t="e">
        <f>#REF!+T570</f>
        <v>#REF!</v>
      </c>
      <c r="W570" s="211" t="e">
        <f>#REF!+U570</f>
        <v>#REF!</v>
      </c>
      <c r="X570" s="211" t="e">
        <f>#REF!+V570</f>
        <v>#REF!</v>
      </c>
      <c r="Y570" s="211" t="e">
        <f>#REF!+W570</f>
        <v>#REF!</v>
      </c>
      <c r="Z570" s="211" t="e">
        <f>#REF!+X570</f>
        <v>#REF!</v>
      </c>
      <c r="AA570" s="211" t="e">
        <f>#REF!+Y570</f>
        <v>#REF!</v>
      </c>
      <c r="AB570" s="211" t="e">
        <f>#REF!+Z570</f>
        <v>#REF!</v>
      </c>
    </row>
    <row r="571" spans="1:28" ht="18.75" hidden="1" customHeight="1" x14ac:dyDescent="0.2">
      <c r="A571" s="213" t="s">
        <v>103</v>
      </c>
      <c r="B571" s="206">
        <v>800</v>
      </c>
      <c r="C571" s="206" t="s">
        <v>190</v>
      </c>
      <c r="D571" s="206" t="s">
        <v>194</v>
      </c>
      <c r="E571" s="206" t="s">
        <v>484</v>
      </c>
      <c r="F571" s="206" t="s">
        <v>104</v>
      </c>
      <c r="G571" s="211"/>
      <c r="H571" s="211"/>
      <c r="I571" s="211">
        <v>-17</v>
      </c>
      <c r="J571" s="211" t="e">
        <f>#REF!+I571</f>
        <v>#REF!</v>
      </c>
      <c r="K571" s="211">
        <v>-17</v>
      </c>
      <c r="L571" s="211" t="e">
        <f>#REF!+J571</f>
        <v>#REF!</v>
      </c>
      <c r="M571" s="211" t="e">
        <f>#REF!+K571</f>
        <v>#REF!</v>
      </c>
      <c r="N571" s="211" t="e">
        <f>#REF!+L571</f>
        <v>#REF!</v>
      </c>
      <c r="O571" s="211" t="e">
        <f>#REF!+M571</f>
        <v>#REF!</v>
      </c>
      <c r="P571" s="211" t="e">
        <f>#REF!+N571</f>
        <v>#REF!</v>
      </c>
      <c r="Q571" s="211" t="e">
        <f>#REF!+O571</f>
        <v>#REF!</v>
      </c>
      <c r="R571" s="211" t="e">
        <f>#REF!+P571</f>
        <v>#REF!</v>
      </c>
      <c r="S571" s="211" t="e">
        <f>#REF!+Q571</f>
        <v>#REF!</v>
      </c>
      <c r="T571" s="211" t="e">
        <f>#REF!+R571</f>
        <v>#REF!</v>
      </c>
      <c r="U571" s="211" t="e">
        <f>#REF!+S571</f>
        <v>#REF!</v>
      </c>
      <c r="V571" s="211" t="e">
        <f>#REF!+T571</f>
        <v>#REF!</v>
      </c>
      <c r="W571" s="211" t="e">
        <f>#REF!+U571</f>
        <v>#REF!</v>
      </c>
      <c r="X571" s="211" t="e">
        <f>#REF!+V571</f>
        <v>#REF!</v>
      </c>
      <c r="Y571" s="211" t="e">
        <f>#REF!+W571</f>
        <v>#REF!</v>
      </c>
      <c r="Z571" s="211" t="e">
        <f>#REF!+X571</f>
        <v>#REF!</v>
      </c>
      <c r="AA571" s="211" t="e">
        <f>#REF!+Y571</f>
        <v>#REF!</v>
      </c>
      <c r="AB571" s="211" t="e">
        <f>#REF!+Z571</f>
        <v>#REF!</v>
      </c>
    </row>
    <row r="572" spans="1:28" ht="19.5" customHeight="1" x14ac:dyDescent="0.2">
      <c r="A572" s="213" t="s">
        <v>450</v>
      </c>
      <c r="B572" s="206">
        <v>800</v>
      </c>
      <c r="C572" s="206" t="s">
        <v>190</v>
      </c>
      <c r="D572" s="206" t="s">
        <v>194</v>
      </c>
      <c r="E572" s="206" t="s">
        <v>845</v>
      </c>
      <c r="F572" s="206"/>
      <c r="G572" s="216">
        <f>G573+G576</f>
        <v>0</v>
      </c>
      <c r="H572" s="216">
        <f t="shared" ref="H572:AB572" si="1088">H573</f>
        <v>1495</v>
      </c>
      <c r="I572" s="216">
        <f t="shared" si="1088"/>
        <v>0</v>
      </c>
      <c r="J572" s="216">
        <f t="shared" si="1088"/>
        <v>1495</v>
      </c>
      <c r="K572" s="216">
        <f t="shared" si="1088"/>
        <v>0</v>
      </c>
      <c r="L572" s="216">
        <f t="shared" si="1088"/>
        <v>1502</v>
      </c>
      <c r="M572" s="216">
        <f t="shared" si="1088"/>
        <v>1502</v>
      </c>
      <c r="N572" s="216">
        <f t="shared" si="1088"/>
        <v>0</v>
      </c>
      <c r="O572" s="216">
        <f t="shared" si="1088"/>
        <v>1502</v>
      </c>
      <c r="P572" s="216">
        <f t="shared" si="1088"/>
        <v>1502</v>
      </c>
      <c r="Q572" s="216">
        <f t="shared" si="1088"/>
        <v>0</v>
      </c>
      <c r="R572" s="216">
        <f t="shared" si="1088"/>
        <v>1502</v>
      </c>
      <c r="S572" s="216">
        <f t="shared" si="1088"/>
        <v>407.5</v>
      </c>
      <c r="T572" s="216">
        <f t="shared" si="1088"/>
        <v>1934</v>
      </c>
      <c r="U572" s="216">
        <f t="shared" si="1088"/>
        <v>50</v>
      </c>
      <c r="V572" s="216">
        <f t="shared" si="1088"/>
        <v>1934</v>
      </c>
      <c r="W572" s="216">
        <f t="shared" si="1088"/>
        <v>56</v>
      </c>
      <c r="X572" s="216">
        <f t="shared" si="1088"/>
        <v>1990</v>
      </c>
      <c r="Y572" s="216">
        <f t="shared" si="1088"/>
        <v>201.2</v>
      </c>
      <c r="Z572" s="216">
        <f t="shared" si="1088"/>
        <v>2191.1999999999998</v>
      </c>
      <c r="AA572" s="216">
        <f t="shared" si="1088"/>
        <v>0</v>
      </c>
      <c r="AB572" s="216">
        <f t="shared" si="1088"/>
        <v>2191.1999999999998</v>
      </c>
    </row>
    <row r="573" spans="1:28" ht="18.75" customHeight="1" x14ac:dyDescent="0.2">
      <c r="A573" s="213" t="s">
        <v>449</v>
      </c>
      <c r="B573" s="206">
        <v>800</v>
      </c>
      <c r="C573" s="206" t="s">
        <v>190</v>
      </c>
      <c r="D573" s="206" t="s">
        <v>194</v>
      </c>
      <c r="E573" s="206" t="s">
        <v>874</v>
      </c>
      <c r="F573" s="206"/>
      <c r="G573" s="211"/>
      <c r="H573" s="211">
        <f>H574+H575</f>
        <v>1495</v>
      </c>
      <c r="I573" s="211">
        <f>I574+I575</f>
        <v>0</v>
      </c>
      <c r="J573" s="211">
        <f>H573+I573</f>
        <v>1495</v>
      </c>
      <c r="K573" s="211">
        <f>K574+K575</f>
        <v>0</v>
      </c>
      <c r="L573" s="211">
        <f>L574+L575</f>
        <v>1502</v>
      </c>
      <c r="M573" s="211">
        <f>M574+M575</f>
        <v>1502</v>
      </c>
      <c r="N573" s="211">
        <f t="shared" ref="N573:R573" si="1089">N574+N575</f>
        <v>0</v>
      </c>
      <c r="O573" s="211">
        <f t="shared" si="1089"/>
        <v>1502</v>
      </c>
      <c r="P573" s="211">
        <f t="shared" si="1089"/>
        <v>1502</v>
      </c>
      <c r="Q573" s="211">
        <f t="shared" si="1089"/>
        <v>0</v>
      </c>
      <c r="R573" s="211">
        <f t="shared" si="1089"/>
        <v>1502</v>
      </c>
      <c r="S573" s="211">
        <f t="shared" ref="S573:T573" si="1090">S574+S575</f>
        <v>407.5</v>
      </c>
      <c r="T573" s="211">
        <f t="shared" si="1090"/>
        <v>1934</v>
      </c>
      <c r="U573" s="211">
        <f t="shared" ref="U573:V573" si="1091">U574+U575</f>
        <v>50</v>
      </c>
      <c r="V573" s="211">
        <f t="shared" si="1091"/>
        <v>1934</v>
      </c>
      <c r="W573" s="211">
        <f t="shared" ref="W573:X573" si="1092">W574+W575</f>
        <v>56</v>
      </c>
      <c r="X573" s="211">
        <f t="shared" si="1092"/>
        <v>1990</v>
      </c>
      <c r="Y573" s="211">
        <f t="shared" ref="Y573:Z573" si="1093">Y574+Y575</f>
        <v>201.2</v>
      </c>
      <c r="Z573" s="211">
        <f t="shared" si="1093"/>
        <v>2191.1999999999998</v>
      </c>
      <c r="AA573" s="211">
        <f t="shared" ref="AA573:AB573" si="1094">AA574+AA575</f>
        <v>0</v>
      </c>
      <c r="AB573" s="211">
        <f t="shared" si="1094"/>
        <v>2191.1999999999998</v>
      </c>
    </row>
    <row r="574" spans="1:28" ht="18.75" customHeight="1" x14ac:dyDescent="0.2">
      <c r="A574" s="213" t="s">
        <v>886</v>
      </c>
      <c r="B574" s="206">
        <v>800</v>
      </c>
      <c r="C574" s="206" t="s">
        <v>190</v>
      </c>
      <c r="D574" s="206" t="s">
        <v>194</v>
      </c>
      <c r="E574" s="206" t="s">
        <v>874</v>
      </c>
      <c r="F574" s="206" t="s">
        <v>96</v>
      </c>
      <c r="G574" s="211"/>
      <c r="H574" s="211">
        <v>1495</v>
      </c>
      <c r="I574" s="211">
        <v>-347</v>
      </c>
      <c r="J574" s="211">
        <f>H574+I574</f>
        <v>1148</v>
      </c>
      <c r="K574" s="211">
        <v>0</v>
      </c>
      <c r="L574" s="211">
        <v>1154</v>
      </c>
      <c r="M574" s="211">
        <v>1154</v>
      </c>
      <c r="N574" s="211">
        <v>0</v>
      </c>
      <c r="O574" s="211">
        <f>M574+N574</f>
        <v>1154</v>
      </c>
      <c r="P574" s="211">
        <v>1154</v>
      </c>
      <c r="Q574" s="211">
        <v>0</v>
      </c>
      <c r="R574" s="211">
        <f>P574+Q574</f>
        <v>1154</v>
      </c>
      <c r="S574" s="211">
        <v>312.60000000000002</v>
      </c>
      <c r="T574" s="211">
        <v>1485</v>
      </c>
      <c r="U574" s="211">
        <v>39</v>
      </c>
      <c r="V574" s="211">
        <v>1485</v>
      </c>
      <c r="W574" s="211">
        <v>43</v>
      </c>
      <c r="X574" s="211">
        <v>1528</v>
      </c>
      <c r="Y574" s="211">
        <v>155</v>
      </c>
      <c r="Z574" s="211">
        <f t="shared" ref="Z574:Z575" si="1095">X574+Y574</f>
        <v>1683</v>
      </c>
      <c r="AA574" s="211">
        <v>0</v>
      </c>
      <c r="AB574" s="211">
        <f t="shared" ref="AB574:AB575" si="1096">Z574+AA574</f>
        <v>1683</v>
      </c>
    </row>
    <row r="575" spans="1:28" ht="32.25" customHeight="1" x14ac:dyDescent="0.2">
      <c r="A575" s="281" t="s">
        <v>877</v>
      </c>
      <c r="B575" s="206">
        <v>800</v>
      </c>
      <c r="C575" s="206" t="s">
        <v>190</v>
      </c>
      <c r="D575" s="206" t="s">
        <v>194</v>
      </c>
      <c r="E575" s="206" t="s">
        <v>874</v>
      </c>
      <c r="F575" s="206" t="s">
        <v>875</v>
      </c>
      <c r="G575" s="211"/>
      <c r="H575" s="211">
        <v>0</v>
      </c>
      <c r="I575" s="211">
        <v>347</v>
      </c>
      <c r="J575" s="211">
        <f>H575+I575</f>
        <v>347</v>
      </c>
      <c r="K575" s="211">
        <v>0</v>
      </c>
      <c r="L575" s="211">
        <v>348</v>
      </c>
      <c r="M575" s="211">
        <v>348</v>
      </c>
      <c r="N575" s="211">
        <v>0</v>
      </c>
      <c r="O575" s="211">
        <f>M575+N575</f>
        <v>348</v>
      </c>
      <c r="P575" s="211">
        <v>348</v>
      </c>
      <c r="Q575" s="211">
        <v>0</v>
      </c>
      <c r="R575" s="211">
        <f t="shared" ref="R575:R598" si="1097">P575+Q575</f>
        <v>348</v>
      </c>
      <c r="S575" s="211">
        <v>94.9</v>
      </c>
      <c r="T575" s="211">
        <v>449</v>
      </c>
      <c r="U575" s="211">
        <v>11</v>
      </c>
      <c r="V575" s="211">
        <v>449</v>
      </c>
      <c r="W575" s="211">
        <v>13</v>
      </c>
      <c r="X575" s="211">
        <v>462</v>
      </c>
      <c r="Y575" s="211">
        <v>46.2</v>
      </c>
      <c r="Z575" s="211">
        <f t="shared" si="1095"/>
        <v>508.2</v>
      </c>
      <c r="AA575" s="211">
        <v>0</v>
      </c>
      <c r="AB575" s="211">
        <f t="shared" si="1096"/>
        <v>508.2</v>
      </c>
    </row>
    <row r="576" spans="1:28" ht="15.75" customHeight="1" x14ac:dyDescent="0.2">
      <c r="A576" s="213" t="s">
        <v>716</v>
      </c>
      <c r="B576" s="206">
        <v>800</v>
      </c>
      <c r="C576" s="206" t="s">
        <v>190</v>
      </c>
      <c r="D576" s="206" t="s">
        <v>194</v>
      </c>
      <c r="E576" s="206" t="s">
        <v>845</v>
      </c>
      <c r="F576" s="206"/>
      <c r="G576" s="216">
        <f>G577+G580+G581+G582+G583</f>
        <v>0</v>
      </c>
      <c r="H576" s="216">
        <f>H577+H578+H579+H580+H581+H582+H583+H584</f>
        <v>1855</v>
      </c>
      <c r="I576" s="216">
        <f>I577+I578+I579+I580+I581+I582+I583+I584</f>
        <v>0</v>
      </c>
      <c r="J576" s="216">
        <f>J577+J578+J579+J580+J581+J582+J583+J584</f>
        <v>1855</v>
      </c>
      <c r="K576" s="216">
        <f>K577+K578+K579+K580+K581+K582+K583+K584+K585</f>
        <v>0</v>
      </c>
      <c r="L576" s="216">
        <f>L577+L578+L579+L580+L581+L582+L583</f>
        <v>1924</v>
      </c>
      <c r="M576" s="216">
        <f>M577+M578+M579+M580+M581+M582+M583</f>
        <v>1924</v>
      </c>
      <c r="N576" s="216">
        <f t="shared" ref="N576:Q576" si="1098">N577+N578+N579+N580+N581+N582+N583</f>
        <v>0</v>
      </c>
      <c r="O576" s="216">
        <f t="shared" si="1098"/>
        <v>1924</v>
      </c>
      <c r="P576" s="216">
        <f t="shared" si="1098"/>
        <v>1924</v>
      </c>
      <c r="Q576" s="216">
        <f t="shared" si="1098"/>
        <v>0</v>
      </c>
      <c r="R576" s="216">
        <f>R577+R578+R579+R580+R581+R582+R583+R584</f>
        <v>1924</v>
      </c>
      <c r="S576" s="216">
        <f t="shared" ref="S576:T576" si="1099">S577+S578+S579+S580+S581+S582+S583+S584</f>
        <v>513</v>
      </c>
      <c r="T576" s="216">
        <f t="shared" si="1099"/>
        <v>2437</v>
      </c>
      <c r="U576" s="216">
        <f t="shared" ref="U576:V576" si="1100">U577+U578+U579+U580+U581+U582+U583+U584</f>
        <v>113</v>
      </c>
      <c r="V576" s="216">
        <f t="shared" si="1100"/>
        <v>2437</v>
      </c>
      <c r="W576" s="216">
        <f t="shared" ref="W576:X576" si="1101">W577+W578+W579+W580+W581+W582+W583+W584</f>
        <v>1322</v>
      </c>
      <c r="X576" s="216">
        <f t="shared" si="1101"/>
        <v>2514</v>
      </c>
      <c r="Y576" s="216">
        <f t="shared" ref="Y576:Z576" si="1102">Y577+Y578+Y579+Y580+Y581+Y582+Y583+Y584</f>
        <v>2296</v>
      </c>
      <c r="Z576" s="216">
        <f t="shared" si="1102"/>
        <v>4810</v>
      </c>
      <c r="AA576" s="216">
        <f t="shared" ref="AA576:AB576" si="1103">AA577+AA578+AA579+AA580+AA581+AA582+AA583+AA584</f>
        <v>-50</v>
      </c>
      <c r="AB576" s="216">
        <f t="shared" si="1103"/>
        <v>4760</v>
      </c>
    </row>
    <row r="577" spans="1:28" ht="18.75" customHeight="1" x14ac:dyDescent="0.2">
      <c r="A577" s="213" t="s">
        <v>886</v>
      </c>
      <c r="B577" s="206">
        <v>800</v>
      </c>
      <c r="C577" s="206" t="s">
        <v>190</v>
      </c>
      <c r="D577" s="206" t="s">
        <v>194</v>
      </c>
      <c r="E577" s="206" t="s">
        <v>845</v>
      </c>
      <c r="F577" s="206" t="s">
        <v>96</v>
      </c>
      <c r="G577" s="211"/>
      <c r="H577" s="211">
        <v>1384</v>
      </c>
      <c r="I577" s="211">
        <v>-321</v>
      </c>
      <c r="J577" s="211">
        <f>H577+I577</f>
        <v>1063</v>
      </c>
      <c r="K577" s="211">
        <v>0</v>
      </c>
      <c r="L577" s="211">
        <v>1081</v>
      </c>
      <c r="M577" s="211">
        <v>1081</v>
      </c>
      <c r="N577" s="211">
        <v>0</v>
      </c>
      <c r="O577" s="211">
        <f>M577+N577</f>
        <v>1081</v>
      </c>
      <c r="P577" s="211">
        <v>1081</v>
      </c>
      <c r="Q577" s="211">
        <v>0</v>
      </c>
      <c r="R577" s="211">
        <f t="shared" si="1097"/>
        <v>1081</v>
      </c>
      <c r="S577" s="211">
        <v>238</v>
      </c>
      <c r="T577" s="211">
        <f t="shared" ref="T577:T585" si="1104">R577+S577</f>
        <v>1319</v>
      </c>
      <c r="U577" s="211">
        <v>87</v>
      </c>
      <c r="V577" s="211">
        <v>1319</v>
      </c>
      <c r="W577" s="211">
        <v>339</v>
      </c>
      <c r="X577" s="211">
        <v>1378</v>
      </c>
      <c r="Y577" s="211">
        <v>670</v>
      </c>
      <c r="Z577" s="211">
        <f t="shared" ref="Z577" si="1105">X577+Y577</f>
        <v>2048</v>
      </c>
      <c r="AA577" s="211">
        <v>0</v>
      </c>
      <c r="AB577" s="211">
        <f t="shared" ref="AB577" si="1106">Z577+AA577</f>
        <v>2048</v>
      </c>
    </row>
    <row r="578" spans="1:28" ht="18.75" customHeight="1" x14ac:dyDescent="0.2">
      <c r="A578" s="213" t="s">
        <v>97</v>
      </c>
      <c r="B578" s="206">
        <v>800</v>
      </c>
      <c r="C578" s="206" t="s">
        <v>190</v>
      </c>
      <c r="D578" s="206" t="s">
        <v>194</v>
      </c>
      <c r="E578" s="206" t="s">
        <v>845</v>
      </c>
      <c r="F578" s="206" t="s">
        <v>98</v>
      </c>
      <c r="G578" s="211"/>
      <c r="H578" s="211">
        <v>230</v>
      </c>
      <c r="I578" s="211">
        <v>-200</v>
      </c>
      <c r="J578" s="211">
        <f t="shared" ref="J578:J584" si="1107">H578+I578</f>
        <v>30</v>
      </c>
      <c r="K578" s="211">
        <v>0</v>
      </c>
      <c r="L578" s="211">
        <v>20</v>
      </c>
      <c r="M578" s="211">
        <v>20</v>
      </c>
      <c r="N578" s="211">
        <v>0</v>
      </c>
      <c r="O578" s="211">
        <f t="shared" ref="O578:O583" si="1108">M578+N578</f>
        <v>20</v>
      </c>
      <c r="P578" s="211">
        <v>20</v>
      </c>
      <c r="Q578" s="211">
        <v>0</v>
      </c>
      <c r="R578" s="211">
        <f t="shared" si="1097"/>
        <v>20</v>
      </c>
      <c r="S578" s="211">
        <v>10</v>
      </c>
      <c r="T578" s="211">
        <f t="shared" si="1104"/>
        <v>30</v>
      </c>
      <c r="U578" s="211">
        <v>0</v>
      </c>
      <c r="V578" s="211">
        <v>30</v>
      </c>
      <c r="W578" s="211">
        <v>0</v>
      </c>
      <c r="X578" s="211">
        <v>30</v>
      </c>
      <c r="Y578" s="211">
        <v>10</v>
      </c>
      <c r="Z578" s="211">
        <f>X578+Y578</f>
        <v>40</v>
      </c>
      <c r="AA578" s="211">
        <v>0</v>
      </c>
      <c r="AB578" s="211">
        <f>Z578+AA578</f>
        <v>40</v>
      </c>
    </row>
    <row r="579" spans="1:28" ht="35.25" customHeight="1" x14ac:dyDescent="0.2">
      <c r="A579" s="281" t="s">
        <v>883</v>
      </c>
      <c r="B579" s="206">
        <v>800</v>
      </c>
      <c r="C579" s="206" t="s">
        <v>190</v>
      </c>
      <c r="D579" s="206" t="s">
        <v>194</v>
      </c>
      <c r="E579" s="206" t="s">
        <v>845</v>
      </c>
      <c r="F579" s="206" t="s">
        <v>882</v>
      </c>
      <c r="G579" s="211"/>
      <c r="H579" s="211">
        <v>0</v>
      </c>
      <c r="I579" s="211">
        <v>200</v>
      </c>
      <c r="J579" s="211">
        <f t="shared" si="1107"/>
        <v>200</v>
      </c>
      <c r="K579" s="211">
        <v>0</v>
      </c>
      <c r="L579" s="211">
        <v>200</v>
      </c>
      <c r="M579" s="211">
        <v>200</v>
      </c>
      <c r="N579" s="211">
        <v>0</v>
      </c>
      <c r="O579" s="211">
        <f t="shared" si="1108"/>
        <v>200</v>
      </c>
      <c r="P579" s="211">
        <v>200</v>
      </c>
      <c r="Q579" s="211">
        <v>0</v>
      </c>
      <c r="R579" s="211">
        <f t="shared" si="1097"/>
        <v>200</v>
      </c>
      <c r="S579" s="211">
        <v>232</v>
      </c>
      <c r="T579" s="211">
        <f t="shared" si="1104"/>
        <v>432</v>
      </c>
      <c r="U579" s="211">
        <v>0</v>
      </c>
      <c r="V579" s="211">
        <v>432</v>
      </c>
      <c r="W579" s="211">
        <v>881</v>
      </c>
      <c r="X579" s="211">
        <v>432</v>
      </c>
      <c r="Y579" s="211">
        <v>1166</v>
      </c>
      <c r="Z579" s="211">
        <f t="shared" ref="Z579:Z585" si="1109">X579+Y579</f>
        <v>1598</v>
      </c>
      <c r="AA579" s="211">
        <v>-50</v>
      </c>
      <c r="AB579" s="211">
        <f t="shared" ref="AB579:AB585" si="1110">Z579+AA579</f>
        <v>1548</v>
      </c>
    </row>
    <row r="580" spans="1:28" ht="35.25" customHeight="1" x14ac:dyDescent="0.2">
      <c r="A580" s="281" t="s">
        <v>877</v>
      </c>
      <c r="B580" s="206">
        <v>800</v>
      </c>
      <c r="C580" s="206" t="s">
        <v>190</v>
      </c>
      <c r="D580" s="206" t="s">
        <v>194</v>
      </c>
      <c r="E580" s="206" t="s">
        <v>845</v>
      </c>
      <c r="F580" s="206" t="s">
        <v>875</v>
      </c>
      <c r="G580" s="211"/>
      <c r="H580" s="211">
        <v>0</v>
      </c>
      <c r="I580" s="211">
        <v>321</v>
      </c>
      <c r="J580" s="211">
        <f t="shared" si="1107"/>
        <v>321</v>
      </c>
      <c r="K580" s="211">
        <v>0</v>
      </c>
      <c r="L580" s="211">
        <v>327</v>
      </c>
      <c r="M580" s="211">
        <v>327</v>
      </c>
      <c r="N580" s="211">
        <v>0</v>
      </c>
      <c r="O580" s="211">
        <f t="shared" si="1108"/>
        <v>327</v>
      </c>
      <c r="P580" s="211">
        <v>327</v>
      </c>
      <c r="Q580" s="211">
        <v>0</v>
      </c>
      <c r="R580" s="211">
        <f t="shared" si="1097"/>
        <v>327</v>
      </c>
      <c r="S580" s="211">
        <v>72</v>
      </c>
      <c r="T580" s="211">
        <f t="shared" si="1104"/>
        <v>399</v>
      </c>
      <c r="U580" s="211">
        <v>26</v>
      </c>
      <c r="V580" s="211">
        <v>399</v>
      </c>
      <c r="W580" s="211">
        <v>102</v>
      </c>
      <c r="X580" s="211">
        <v>417</v>
      </c>
      <c r="Y580" s="211">
        <v>202</v>
      </c>
      <c r="Z580" s="211">
        <f t="shared" si="1109"/>
        <v>619</v>
      </c>
      <c r="AA580" s="211">
        <v>0</v>
      </c>
      <c r="AB580" s="211">
        <f t="shared" si="1110"/>
        <v>619</v>
      </c>
    </row>
    <row r="581" spans="1:28" ht="18.75" hidden="1" customHeight="1" x14ac:dyDescent="0.2">
      <c r="A581" s="213" t="s">
        <v>99</v>
      </c>
      <c r="B581" s="206">
        <v>800</v>
      </c>
      <c r="C581" s="206" t="s">
        <v>190</v>
      </c>
      <c r="D581" s="206" t="s">
        <v>194</v>
      </c>
      <c r="E581" s="206" t="s">
        <v>845</v>
      </c>
      <c r="F581" s="206" t="s">
        <v>100</v>
      </c>
      <c r="G581" s="211"/>
      <c r="H581" s="211">
        <v>31</v>
      </c>
      <c r="I581" s="211">
        <v>0</v>
      </c>
      <c r="J581" s="211">
        <f t="shared" si="1107"/>
        <v>31</v>
      </c>
      <c r="K581" s="211">
        <v>0</v>
      </c>
      <c r="L581" s="211">
        <v>63</v>
      </c>
      <c r="M581" s="211">
        <v>63</v>
      </c>
      <c r="N581" s="211">
        <v>0</v>
      </c>
      <c r="O581" s="211">
        <f t="shared" si="1108"/>
        <v>63</v>
      </c>
      <c r="P581" s="211">
        <v>63</v>
      </c>
      <c r="Q581" s="211">
        <v>0</v>
      </c>
      <c r="R581" s="211">
        <f t="shared" si="1097"/>
        <v>63</v>
      </c>
      <c r="S581" s="211">
        <v>-36</v>
      </c>
      <c r="T581" s="211">
        <f t="shared" si="1104"/>
        <v>27</v>
      </c>
      <c r="U581" s="211">
        <v>0</v>
      </c>
      <c r="V581" s="211">
        <v>27</v>
      </c>
      <c r="W581" s="211">
        <v>-27</v>
      </c>
      <c r="X581" s="211">
        <v>0</v>
      </c>
      <c r="Y581" s="211">
        <v>0</v>
      </c>
      <c r="Z581" s="211">
        <f t="shared" si="1109"/>
        <v>0</v>
      </c>
      <c r="AA581" s="211">
        <v>0</v>
      </c>
      <c r="AB581" s="211">
        <f t="shared" si="1110"/>
        <v>0</v>
      </c>
    </row>
    <row r="582" spans="1:28" ht="18.75" customHeight="1" x14ac:dyDescent="0.2">
      <c r="A582" s="213" t="s">
        <v>1222</v>
      </c>
      <c r="B582" s="206">
        <v>800</v>
      </c>
      <c r="C582" s="206" t="s">
        <v>190</v>
      </c>
      <c r="D582" s="206" t="s">
        <v>194</v>
      </c>
      <c r="E582" s="206" t="s">
        <v>845</v>
      </c>
      <c r="F582" s="206" t="s">
        <v>94</v>
      </c>
      <c r="G582" s="211"/>
      <c r="H582" s="211">
        <v>200</v>
      </c>
      <c r="I582" s="211">
        <v>0</v>
      </c>
      <c r="J582" s="211">
        <f t="shared" si="1107"/>
        <v>200</v>
      </c>
      <c r="K582" s="211">
        <v>0</v>
      </c>
      <c r="L582" s="211">
        <v>230</v>
      </c>
      <c r="M582" s="211">
        <v>230</v>
      </c>
      <c r="N582" s="211">
        <v>0</v>
      </c>
      <c r="O582" s="211">
        <f t="shared" si="1108"/>
        <v>230</v>
      </c>
      <c r="P582" s="211">
        <v>230</v>
      </c>
      <c r="Q582" s="211">
        <v>0</v>
      </c>
      <c r="R582" s="211">
        <f t="shared" si="1097"/>
        <v>230</v>
      </c>
      <c r="S582" s="211">
        <v>0</v>
      </c>
      <c r="T582" s="211">
        <f t="shared" si="1104"/>
        <v>230</v>
      </c>
      <c r="U582" s="211">
        <v>0</v>
      </c>
      <c r="V582" s="211">
        <v>230</v>
      </c>
      <c r="W582" s="211">
        <v>27</v>
      </c>
      <c r="X582" s="211">
        <v>257</v>
      </c>
      <c r="Y582" s="211">
        <v>243</v>
      </c>
      <c r="Z582" s="211">
        <f t="shared" si="1109"/>
        <v>500</v>
      </c>
      <c r="AA582" s="211">
        <v>0</v>
      </c>
      <c r="AB582" s="211">
        <f t="shared" si="1110"/>
        <v>500</v>
      </c>
    </row>
    <row r="583" spans="1:28" ht="18.75" hidden="1" customHeight="1" x14ac:dyDescent="0.2">
      <c r="A583" s="213" t="s">
        <v>103</v>
      </c>
      <c r="B583" s="206">
        <v>800</v>
      </c>
      <c r="C583" s="206" t="s">
        <v>190</v>
      </c>
      <c r="D583" s="206" t="s">
        <v>194</v>
      </c>
      <c r="E583" s="206" t="s">
        <v>845</v>
      </c>
      <c r="F583" s="206" t="s">
        <v>104</v>
      </c>
      <c r="G583" s="211"/>
      <c r="H583" s="211">
        <v>10</v>
      </c>
      <c r="I583" s="211">
        <v>-0.62</v>
      </c>
      <c r="J583" s="211">
        <f t="shared" si="1107"/>
        <v>9.3800000000000008</v>
      </c>
      <c r="K583" s="211">
        <v>-0.04</v>
      </c>
      <c r="L583" s="211">
        <v>3</v>
      </c>
      <c r="M583" s="211">
        <v>3</v>
      </c>
      <c r="N583" s="211">
        <v>0</v>
      </c>
      <c r="O583" s="211">
        <f t="shared" si="1108"/>
        <v>3</v>
      </c>
      <c r="P583" s="211">
        <v>3</v>
      </c>
      <c r="Q583" s="211">
        <v>0</v>
      </c>
      <c r="R583" s="211">
        <f t="shared" si="1097"/>
        <v>3</v>
      </c>
      <c r="S583" s="211">
        <v>-3</v>
      </c>
      <c r="T583" s="211">
        <f t="shared" si="1104"/>
        <v>0</v>
      </c>
      <c r="U583" s="211">
        <v>0</v>
      </c>
      <c r="V583" s="211">
        <f t="shared" ref="V583:V585" si="1111">T583+U583</f>
        <v>0</v>
      </c>
      <c r="W583" s="211">
        <v>0</v>
      </c>
      <c r="X583" s="211">
        <f t="shared" ref="X583:X585" si="1112">V583+W583</f>
        <v>0</v>
      </c>
      <c r="Y583" s="211">
        <v>0</v>
      </c>
      <c r="Z583" s="211">
        <f t="shared" si="1109"/>
        <v>0</v>
      </c>
      <c r="AA583" s="211">
        <v>0</v>
      </c>
      <c r="AB583" s="211">
        <f t="shared" si="1110"/>
        <v>0</v>
      </c>
    </row>
    <row r="584" spans="1:28" ht="18.75" customHeight="1" x14ac:dyDescent="0.2">
      <c r="A584" s="213" t="s">
        <v>398</v>
      </c>
      <c r="B584" s="206">
        <v>800</v>
      </c>
      <c r="C584" s="206" t="s">
        <v>190</v>
      </c>
      <c r="D584" s="206" t="s">
        <v>194</v>
      </c>
      <c r="E584" s="206" t="s">
        <v>845</v>
      </c>
      <c r="F584" s="206" t="s">
        <v>106</v>
      </c>
      <c r="G584" s="211"/>
      <c r="H584" s="211">
        <v>0</v>
      </c>
      <c r="I584" s="211">
        <v>0.62</v>
      </c>
      <c r="J584" s="211">
        <f t="shared" si="1107"/>
        <v>0.62</v>
      </c>
      <c r="K584" s="211">
        <v>0</v>
      </c>
      <c r="L584" s="211">
        <v>0</v>
      </c>
      <c r="M584" s="211">
        <v>0</v>
      </c>
      <c r="N584" s="211">
        <v>0</v>
      </c>
      <c r="O584" s="211">
        <v>0</v>
      </c>
      <c r="P584" s="211">
        <v>0</v>
      </c>
      <c r="Q584" s="211">
        <v>0</v>
      </c>
      <c r="R584" s="211">
        <f t="shared" si="1097"/>
        <v>0</v>
      </c>
      <c r="S584" s="211">
        <f t="shared" ref="S584:S585" si="1113">Q584+R584</f>
        <v>0</v>
      </c>
      <c r="T584" s="211">
        <f t="shared" si="1104"/>
        <v>0</v>
      </c>
      <c r="U584" s="211">
        <f t="shared" ref="U584:U585" si="1114">S584+T584</f>
        <v>0</v>
      </c>
      <c r="V584" s="211">
        <f t="shared" si="1111"/>
        <v>0</v>
      </c>
      <c r="W584" s="211">
        <f t="shared" ref="W584:W585" si="1115">U584+V584</f>
        <v>0</v>
      </c>
      <c r="X584" s="211">
        <f t="shared" si="1112"/>
        <v>0</v>
      </c>
      <c r="Y584" s="211">
        <v>5</v>
      </c>
      <c r="Z584" s="211">
        <f t="shared" si="1109"/>
        <v>5</v>
      </c>
      <c r="AA584" s="211">
        <v>0</v>
      </c>
      <c r="AB584" s="211">
        <f t="shared" si="1110"/>
        <v>5</v>
      </c>
    </row>
    <row r="585" spans="1:28" ht="18.75" hidden="1" customHeight="1" x14ac:dyDescent="0.2">
      <c r="A585" s="213" t="s">
        <v>885</v>
      </c>
      <c r="B585" s="206">
        <v>800</v>
      </c>
      <c r="C585" s="206" t="s">
        <v>190</v>
      </c>
      <c r="D585" s="206" t="s">
        <v>194</v>
      </c>
      <c r="E585" s="206" t="s">
        <v>845</v>
      </c>
      <c r="F585" s="206" t="s">
        <v>884</v>
      </c>
      <c r="G585" s="211"/>
      <c r="H585" s="211"/>
      <c r="I585" s="211"/>
      <c r="J585" s="211"/>
      <c r="K585" s="211">
        <v>0.04</v>
      </c>
      <c r="L585" s="211">
        <v>0</v>
      </c>
      <c r="M585" s="211">
        <v>0</v>
      </c>
      <c r="N585" s="211">
        <v>0</v>
      </c>
      <c r="O585" s="211">
        <v>0</v>
      </c>
      <c r="P585" s="211">
        <v>0</v>
      </c>
      <c r="Q585" s="211">
        <v>0</v>
      </c>
      <c r="R585" s="211">
        <f t="shared" si="1097"/>
        <v>0</v>
      </c>
      <c r="S585" s="211">
        <f t="shared" si="1113"/>
        <v>0</v>
      </c>
      <c r="T585" s="211">
        <f t="shared" si="1104"/>
        <v>0</v>
      </c>
      <c r="U585" s="211">
        <f t="shared" si="1114"/>
        <v>0</v>
      </c>
      <c r="V585" s="211">
        <f t="shared" si="1111"/>
        <v>0</v>
      </c>
      <c r="W585" s="211">
        <f t="shared" si="1115"/>
        <v>0</v>
      </c>
      <c r="X585" s="211">
        <f t="shared" si="1112"/>
        <v>0</v>
      </c>
      <c r="Y585" s="211">
        <f t="shared" ref="Y585" si="1116">W585+X585</f>
        <v>0</v>
      </c>
      <c r="Z585" s="211">
        <f t="shared" si="1109"/>
        <v>0</v>
      </c>
      <c r="AA585" s="211">
        <f t="shared" ref="AA585" si="1117">Y585+Z585</f>
        <v>0</v>
      </c>
      <c r="AB585" s="211">
        <f t="shared" si="1110"/>
        <v>0</v>
      </c>
    </row>
    <row r="586" spans="1:28" s="323" customFormat="1" ht="30.75" customHeight="1" x14ac:dyDescent="0.2">
      <c r="A586" s="340" t="s">
        <v>199</v>
      </c>
      <c r="B586" s="204" t="s">
        <v>680</v>
      </c>
      <c r="C586" s="204" t="s">
        <v>190</v>
      </c>
      <c r="D586" s="204" t="s">
        <v>200</v>
      </c>
      <c r="E586" s="204"/>
      <c r="F586" s="204"/>
      <c r="G586" s="229">
        <f>G587+G593</f>
        <v>0</v>
      </c>
      <c r="H586" s="229">
        <f t="shared" ref="H586:R586" si="1118">H593</f>
        <v>1079.5</v>
      </c>
      <c r="I586" s="229">
        <f t="shared" si="1118"/>
        <v>0</v>
      </c>
      <c r="J586" s="229">
        <f t="shared" si="1118"/>
        <v>1079.5</v>
      </c>
      <c r="K586" s="229">
        <f t="shared" si="1118"/>
        <v>0</v>
      </c>
      <c r="L586" s="229">
        <f t="shared" si="1118"/>
        <v>1066</v>
      </c>
      <c r="M586" s="229">
        <f t="shared" si="1118"/>
        <v>1066</v>
      </c>
      <c r="N586" s="229">
        <f t="shared" si="1118"/>
        <v>-46</v>
      </c>
      <c r="O586" s="229">
        <f t="shared" si="1118"/>
        <v>1020</v>
      </c>
      <c r="P586" s="229">
        <f t="shared" si="1118"/>
        <v>1020</v>
      </c>
      <c r="Q586" s="229">
        <f t="shared" si="1118"/>
        <v>0</v>
      </c>
      <c r="R586" s="229">
        <f t="shared" si="1118"/>
        <v>1020</v>
      </c>
      <c r="S586" s="229">
        <f t="shared" ref="S586:T586" si="1119">S593</f>
        <v>1057.2</v>
      </c>
      <c r="T586" s="229">
        <f t="shared" si="1119"/>
        <v>1804</v>
      </c>
      <c r="U586" s="229">
        <f t="shared" ref="U586:V586" si="1120">U593</f>
        <v>396</v>
      </c>
      <c r="V586" s="229">
        <f t="shared" si="1120"/>
        <v>1804</v>
      </c>
      <c r="W586" s="229">
        <f t="shared" ref="W586:X586" si="1121">W593</f>
        <v>1176</v>
      </c>
      <c r="X586" s="229">
        <f t="shared" si="1121"/>
        <v>2064</v>
      </c>
      <c r="Y586" s="229">
        <f t="shared" ref="Y586:Z586" si="1122">Y593</f>
        <v>1387</v>
      </c>
      <c r="Z586" s="229">
        <f t="shared" si="1122"/>
        <v>3451</v>
      </c>
      <c r="AA586" s="229">
        <f t="shared" ref="AA586:AB586" si="1123">AA593</f>
        <v>0</v>
      </c>
      <c r="AB586" s="229">
        <f t="shared" si="1123"/>
        <v>3451</v>
      </c>
    </row>
    <row r="587" spans="1:28" ht="21" hidden="1" customHeight="1" x14ac:dyDescent="0.2">
      <c r="A587" s="213" t="s">
        <v>449</v>
      </c>
      <c r="B587" s="225">
        <v>800</v>
      </c>
      <c r="C587" s="206" t="s">
        <v>190</v>
      </c>
      <c r="D587" s="206" t="s">
        <v>200</v>
      </c>
      <c r="E587" s="214" t="s">
        <v>483</v>
      </c>
      <c r="F587" s="206"/>
      <c r="G587" s="211"/>
      <c r="H587" s="211"/>
      <c r="I587" s="211">
        <f>I588+I589+I590+I591+I592</f>
        <v>-836</v>
      </c>
      <c r="J587" s="211" t="e">
        <f>J588+J589+J590+J591+J592</f>
        <v>#REF!</v>
      </c>
      <c r="K587" s="211">
        <f>K588+K589+K590+K591+K592</f>
        <v>-836</v>
      </c>
      <c r="L587" s="211" t="e">
        <f>L588+L589+L590+L591+L592</f>
        <v>#REF!</v>
      </c>
      <c r="M587" s="211" t="e">
        <f>M588+M589+M590+M591+M592</f>
        <v>#REF!</v>
      </c>
      <c r="N587" s="211" t="e">
        <f t="shared" ref="N587:R587" si="1124">N588+N589+N590+N591+N592</f>
        <v>#REF!</v>
      </c>
      <c r="O587" s="211" t="e">
        <f t="shared" si="1124"/>
        <v>#REF!</v>
      </c>
      <c r="P587" s="211" t="e">
        <f t="shared" si="1124"/>
        <v>#REF!</v>
      </c>
      <c r="Q587" s="211" t="e">
        <f t="shared" si="1124"/>
        <v>#REF!</v>
      </c>
      <c r="R587" s="211" t="e">
        <f t="shared" si="1124"/>
        <v>#REF!</v>
      </c>
      <c r="S587" s="211" t="e">
        <f t="shared" ref="S587:T587" si="1125">S588+S589+S590+S591+S592</f>
        <v>#REF!</v>
      </c>
      <c r="T587" s="211" t="e">
        <f t="shared" si="1125"/>
        <v>#REF!</v>
      </c>
      <c r="U587" s="211" t="e">
        <f t="shared" ref="U587:V587" si="1126">U588+U589+U590+U591+U592</f>
        <v>#REF!</v>
      </c>
      <c r="V587" s="211" t="e">
        <f t="shared" si="1126"/>
        <v>#REF!</v>
      </c>
      <c r="W587" s="211" t="e">
        <f t="shared" ref="W587:X587" si="1127">W588+W589+W590+W591+W592</f>
        <v>#REF!</v>
      </c>
      <c r="X587" s="211" t="e">
        <f t="shared" si="1127"/>
        <v>#REF!</v>
      </c>
      <c r="Y587" s="211" t="e">
        <f t="shared" ref="Y587:Z587" si="1128">Y588+Y589+Y590+Y591+Y592</f>
        <v>#REF!</v>
      </c>
      <c r="Z587" s="211" t="e">
        <f t="shared" si="1128"/>
        <v>#REF!</v>
      </c>
      <c r="AA587" s="211" t="e">
        <f t="shared" ref="AA587:AB587" si="1129">AA588+AA589+AA590+AA591+AA592</f>
        <v>#REF!</v>
      </c>
      <c r="AB587" s="211" t="e">
        <f t="shared" si="1129"/>
        <v>#REF!</v>
      </c>
    </row>
    <row r="588" spans="1:28" ht="13.5" hidden="1" customHeight="1" x14ac:dyDescent="0.2">
      <c r="A588" s="213" t="s">
        <v>886</v>
      </c>
      <c r="B588" s="225">
        <v>800</v>
      </c>
      <c r="C588" s="206" t="s">
        <v>190</v>
      </c>
      <c r="D588" s="206" t="s">
        <v>200</v>
      </c>
      <c r="E588" s="214" t="s">
        <v>483</v>
      </c>
      <c r="F588" s="206" t="s">
        <v>96</v>
      </c>
      <c r="G588" s="211"/>
      <c r="H588" s="211"/>
      <c r="I588" s="211">
        <v>-750</v>
      </c>
      <c r="J588" s="211" t="e">
        <f>#REF!+I588</f>
        <v>#REF!</v>
      </c>
      <c r="K588" s="211">
        <v>-750</v>
      </c>
      <c r="L588" s="211" t="e">
        <f>#REF!+J588</f>
        <v>#REF!</v>
      </c>
      <c r="M588" s="211" t="e">
        <f>#REF!+K588</f>
        <v>#REF!</v>
      </c>
      <c r="N588" s="211" t="e">
        <f>#REF!+L588</f>
        <v>#REF!</v>
      </c>
      <c r="O588" s="211" t="e">
        <f>#REF!+M588</f>
        <v>#REF!</v>
      </c>
      <c r="P588" s="211" t="e">
        <f>#REF!+N588</f>
        <v>#REF!</v>
      </c>
      <c r="Q588" s="211" t="e">
        <f>#REF!+O588</f>
        <v>#REF!</v>
      </c>
      <c r="R588" s="211" t="e">
        <f>#REF!+P588</f>
        <v>#REF!</v>
      </c>
      <c r="S588" s="211" t="e">
        <f>#REF!+Q588</f>
        <v>#REF!</v>
      </c>
      <c r="T588" s="211" t="e">
        <f>#REF!+R588</f>
        <v>#REF!</v>
      </c>
      <c r="U588" s="211" t="e">
        <f>#REF!+S588</f>
        <v>#REF!</v>
      </c>
      <c r="V588" s="211" t="e">
        <f>#REF!+T588</f>
        <v>#REF!</v>
      </c>
      <c r="W588" s="211" t="e">
        <f>#REF!+U588</f>
        <v>#REF!</v>
      </c>
      <c r="X588" s="211" t="e">
        <f>#REF!+V588</f>
        <v>#REF!</v>
      </c>
      <c r="Y588" s="211" t="e">
        <f>#REF!+W588</f>
        <v>#REF!</v>
      </c>
      <c r="Z588" s="211" t="e">
        <f>#REF!+X588</f>
        <v>#REF!</v>
      </c>
      <c r="AA588" s="211" t="e">
        <f>#REF!+Y588</f>
        <v>#REF!</v>
      </c>
      <c r="AB588" s="211" t="e">
        <f>#REF!+Z588</f>
        <v>#REF!</v>
      </c>
    </row>
    <row r="589" spans="1:28" ht="13.5" hidden="1" customHeight="1" x14ac:dyDescent="0.2">
      <c r="A589" s="213" t="s">
        <v>97</v>
      </c>
      <c r="B589" s="225">
        <v>800</v>
      </c>
      <c r="C589" s="206" t="s">
        <v>190</v>
      </c>
      <c r="D589" s="206" t="s">
        <v>200</v>
      </c>
      <c r="E589" s="214" t="s">
        <v>483</v>
      </c>
      <c r="F589" s="225" t="s">
        <v>98</v>
      </c>
      <c r="G589" s="211"/>
      <c r="H589" s="211"/>
      <c r="I589" s="211">
        <v>-36</v>
      </c>
      <c r="J589" s="211" t="e">
        <f>#REF!+I589</f>
        <v>#REF!</v>
      </c>
      <c r="K589" s="211">
        <v>-36</v>
      </c>
      <c r="L589" s="211" t="e">
        <f>#REF!+J589</f>
        <v>#REF!</v>
      </c>
      <c r="M589" s="211" t="e">
        <f>#REF!+K589</f>
        <v>#REF!</v>
      </c>
      <c r="N589" s="211" t="e">
        <f>#REF!+L589</f>
        <v>#REF!</v>
      </c>
      <c r="O589" s="211" t="e">
        <f>#REF!+M589</f>
        <v>#REF!</v>
      </c>
      <c r="P589" s="211" t="e">
        <f>#REF!+N589</f>
        <v>#REF!</v>
      </c>
      <c r="Q589" s="211" t="e">
        <f>#REF!+O589</f>
        <v>#REF!</v>
      </c>
      <c r="R589" s="211" t="e">
        <f>#REF!+P589</f>
        <v>#REF!</v>
      </c>
      <c r="S589" s="211" t="e">
        <f>#REF!+Q589</f>
        <v>#REF!</v>
      </c>
      <c r="T589" s="211" t="e">
        <f>#REF!+R589</f>
        <v>#REF!</v>
      </c>
      <c r="U589" s="211" t="e">
        <f>#REF!+S589</f>
        <v>#REF!</v>
      </c>
      <c r="V589" s="211" t="e">
        <f>#REF!+T589</f>
        <v>#REF!</v>
      </c>
      <c r="W589" s="211" t="e">
        <f>#REF!+U589</f>
        <v>#REF!</v>
      </c>
      <c r="X589" s="211" t="e">
        <f>#REF!+V589</f>
        <v>#REF!</v>
      </c>
      <c r="Y589" s="211" t="e">
        <f>#REF!+W589</f>
        <v>#REF!</v>
      </c>
      <c r="Z589" s="211" t="e">
        <f>#REF!+X589</f>
        <v>#REF!</v>
      </c>
      <c r="AA589" s="211" t="e">
        <f>#REF!+Y589</f>
        <v>#REF!</v>
      </c>
      <c r="AB589" s="211" t="e">
        <f>#REF!+Z589</f>
        <v>#REF!</v>
      </c>
    </row>
    <row r="590" spans="1:28" ht="27" hidden="1" customHeight="1" x14ac:dyDescent="0.2">
      <c r="A590" s="213" t="s">
        <v>99</v>
      </c>
      <c r="B590" s="225">
        <v>800</v>
      </c>
      <c r="C590" s="206" t="s">
        <v>190</v>
      </c>
      <c r="D590" s="206" t="s">
        <v>200</v>
      </c>
      <c r="E590" s="214" t="s">
        <v>483</v>
      </c>
      <c r="F590" s="206" t="s">
        <v>100</v>
      </c>
      <c r="G590" s="211"/>
      <c r="H590" s="211"/>
      <c r="I590" s="211">
        <v>0</v>
      </c>
      <c r="J590" s="211" t="e">
        <f>#REF!+I590</f>
        <v>#REF!</v>
      </c>
      <c r="K590" s="211">
        <v>0</v>
      </c>
      <c r="L590" s="211" t="e">
        <f>#REF!+J590</f>
        <v>#REF!</v>
      </c>
      <c r="M590" s="211" t="e">
        <f>#REF!+K590</f>
        <v>#REF!</v>
      </c>
      <c r="N590" s="211" t="e">
        <f>#REF!+L590</f>
        <v>#REF!</v>
      </c>
      <c r="O590" s="211" t="e">
        <f>#REF!+M590</f>
        <v>#REF!</v>
      </c>
      <c r="P590" s="211" t="e">
        <f>#REF!+N590</f>
        <v>#REF!</v>
      </c>
      <c r="Q590" s="211" t="e">
        <f>#REF!+O590</f>
        <v>#REF!</v>
      </c>
      <c r="R590" s="211" t="e">
        <f>#REF!+P590</f>
        <v>#REF!</v>
      </c>
      <c r="S590" s="211" t="e">
        <f>#REF!+Q590</f>
        <v>#REF!</v>
      </c>
      <c r="T590" s="211" t="e">
        <f>#REF!+R590</f>
        <v>#REF!</v>
      </c>
      <c r="U590" s="211" t="e">
        <f>#REF!+S590</f>
        <v>#REF!</v>
      </c>
      <c r="V590" s="211" t="e">
        <f>#REF!+T590</f>
        <v>#REF!</v>
      </c>
      <c r="W590" s="211" t="e">
        <f>#REF!+U590</f>
        <v>#REF!</v>
      </c>
      <c r="X590" s="211" t="e">
        <f>#REF!+V590</f>
        <v>#REF!</v>
      </c>
      <c r="Y590" s="211" t="e">
        <f>#REF!+W590</f>
        <v>#REF!</v>
      </c>
      <c r="Z590" s="211" t="e">
        <f>#REF!+X590</f>
        <v>#REF!</v>
      </c>
      <c r="AA590" s="211" t="e">
        <f>#REF!+Y590</f>
        <v>#REF!</v>
      </c>
      <c r="AB590" s="211" t="e">
        <f>#REF!+Z590</f>
        <v>#REF!</v>
      </c>
    </row>
    <row r="591" spans="1:28" ht="20.25" hidden="1" customHeight="1" x14ac:dyDescent="0.2">
      <c r="A591" s="213" t="s">
        <v>1222</v>
      </c>
      <c r="B591" s="225">
        <v>800</v>
      </c>
      <c r="C591" s="206" t="s">
        <v>190</v>
      </c>
      <c r="D591" s="206" t="s">
        <v>200</v>
      </c>
      <c r="E591" s="214" t="s">
        <v>483</v>
      </c>
      <c r="F591" s="206" t="s">
        <v>94</v>
      </c>
      <c r="G591" s="211"/>
      <c r="H591" s="211"/>
      <c r="I591" s="211">
        <v>-50</v>
      </c>
      <c r="J591" s="211" t="e">
        <f>#REF!+I591</f>
        <v>#REF!</v>
      </c>
      <c r="K591" s="211">
        <v>-50</v>
      </c>
      <c r="L591" s="211" t="e">
        <f>#REF!+J591</f>
        <v>#REF!</v>
      </c>
      <c r="M591" s="211" t="e">
        <f>#REF!+K591</f>
        <v>#REF!</v>
      </c>
      <c r="N591" s="211" t="e">
        <f>#REF!+L591</f>
        <v>#REF!</v>
      </c>
      <c r="O591" s="211" t="e">
        <f>#REF!+M591</f>
        <v>#REF!</v>
      </c>
      <c r="P591" s="211" t="e">
        <f>#REF!+N591</f>
        <v>#REF!</v>
      </c>
      <c r="Q591" s="211" t="e">
        <f>#REF!+O591</f>
        <v>#REF!</v>
      </c>
      <c r="R591" s="211" t="e">
        <f>#REF!+P591</f>
        <v>#REF!</v>
      </c>
      <c r="S591" s="211" t="e">
        <f>#REF!+Q591</f>
        <v>#REF!</v>
      </c>
      <c r="T591" s="211" t="e">
        <f>#REF!+R591</f>
        <v>#REF!</v>
      </c>
      <c r="U591" s="211" t="e">
        <f>#REF!+S591</f>
        <v>#REF!</v>
      </c>
      <c r="V591" s="211" t="e">
        <f>#REF!+T591</f>
        <v>#REF!</v>
      </c>
      <c r="W591" s="211" t="e">
        <f>#REF!+U591</f>
        <v>#REF!</v>
      </c>
      <c r="X591" s="211" t="e">
        <f>#REF!+V591</f>
        <v>#REF!</v>
      </c>
      <c r="Y591" s="211" t="e">
        <f>#REF!+W591</f>
        <v>#REF!</v>
      </c>
      <c r="Z591" s="211" t="e">
        <f>#REF!+X591</f>
        <v>#REF!</v>
      </c>
      <c r="AA591" s="211" t="e">
        <f>#REF!+Y591</f>
        <v>#REF!</v>
      </c>
      <c r="AB591" s="211" t="e">
        <f>#REF!+Z591</f>
        <v>#REF!</v>
      </c>
    </row>
    <row r="592" spans="1:28" ht="13.5" hidden="1" customHeight="1" x14ac:dyDescent="0.2">
      <c r="A592" s="213" t="s">
        <v>103</v>
      </c>
      <c r="B592" s="206">
        <v>800</v>
      </c>
      <c r="C592" s="206" t="s">
        <v>190</v>
      </c>
      <c r="D592" s="206" t="s">
        <v>200</v>
      </c>
      <c r="E592" s="214" t="s">
        <v>483</v>
      </c>
      <c r="F592" s="206" t="s">
        <v>104</v>
      </c>
      <c r="G592" s="211"/>
      <c r="H592" s="211"/>
      <c r="I592" s="211">
        <v>0</v>
      </c>
      <c r="J592" s="211">
        <f>G592+I592</f>
        <v>0</v>
      </c>
      <c r="K592" s="211">
        <v>0</v>
      </c>
      <c r="L592" s="211">
        <f>H592+J592</f>
        <v>0</v>
      </c>
      <c r="M592" s="211">
        <f>I592+K592</f>
        <v>0</v>
      </c>
      <c r="N592" s="211">
        <f t="shared" ref="N592:O592" si="1130">J592+L592</f>
        <v>0</v>
      </c>
      <c r="O592" s="211">
        <f t="shared" si="1130"/>
        <v>0</v>
      </c>
      <c r="P592" s="211">
        <f>L592+N592</f>
        <v>0</v>
      </c>
      <c r="Q592" s="211">
        <f t="shared" ref="Q592:R592" si="1131">M592+O592</f>
        <v>0</v>
      </c>
      <c r="R592" s="211">
        <f t="shared" si="1131"/>
        <v>0</v>
      </c>
      <c r="S592" s="211">
        <f t="shared" ref="S592" si="1132">O592+Q592</f>
        <v>0</v>
      </c>
      <c r="T592" s="211">
        <f t="shared" ref="T592" si="1133">P592+R592</f>
        <v>0</v>
      </c>
      <c r="U592" s="211">
        <f t="shared" ref="U592" si="1134">Q592+S592</f>
        <v>0</v>
      </c>
      <c r="V592" s="211">
        <f t="shared" ref="V592" si="1135">R592+T592</f>
        <v>0</v>
      </c>
      <c r="W592" s="211">
        <f t="shared" ref="W592" si="1136">S592+U592</f>
        <v>0</v>
      </c>
      <c r="X592" s="211">
        <f t="shared" ref="X592" si="1137">T592+V592</f>
        <v>0</v>
      </c>
      <c r="Y592" s="211">
        <f t="shared" ref="Y592" si="1138">U592+W592</f>
        <v>0</v>
      </c>
      <c r="Z592" s="211">
        <f t="shared" ref="Z592" si="1139">V592+X592</f>
        <v>0</v>
      </c>
      <c r="AA592" s="211">
        <f t="shared" ref="AA592" si="1140">W592+Y592</f>
        <v>0</v>
      </c>
      <c r="AB592" s="211">
        <f t="shared" ref="AB592" si="1141">X592+Z592</f>
        <v>0</v>
      </c>
    </row>
    <row r="593" spans="1:28" ht="19.5" customHeight="1" x14ac:dyDescent="0.2">
      <c r="A593" s="213" t="s">
        <v>449</v>
      </c>
      <c r="B593" s="206">
        <v>800</v>
      </c>
      <c r="C593" s="206" t="s">
        <v>190</v>
      </c>
      <c r="D593" s="206" t="s">
        <v>200</v>
      </c>
      <c r="E593" s="214" t="s">
        <v>845</v>
      </c>
      <c r="F593" s="206"/>
      <c r="G593" s="216">
        <f>G594+G596+G598</f>
        <v>0</v>
      </c>
      <c r="H593" s="216">
        <f>H594+H595+H596+H598</f>
        <v>1079.5</v>
      </c>
      <c r="I593" s="216">
        <f>I594+I595+I596+I598</f>
        <v>0</v>
      </c>
      <c r="J593" s="216">
        <f>J594+J595+J596+J598</f>
        <v>1079.5</v>
      </c>
      <c r="K593" s="216">
        <f>K594+K595+K596+K598+K597</f>
        <v>0</v>
      </c>
      <c r="L593" s="216">
        <f>L594+L595+L596+L597+L598</f>
        <v>1066</v>
      </c>
      <c r="M593" s="216">
        <f>M594+M595+M596+M597+M598</f>
        <v>1066</v>
      </c>
      <c r="N593" s="216">
        <f t="shared" ref="N593:R593" si="1142">N594+N595+N596+N597+N598</f>
        <v>-46</v>
      </c>
      <c r="O593" s="216">
        <f t="shared" si="1142"/>
        <v>1020</v>
      </c>
      <c r="P593" s="216">
        <f t="shared" si="1142"/>
        <v>1020</v>
      </c>
      <c r="Q593" s="216">
        <f t="shared" si="1142"/>
        <v>0</v>
      </c>
      <c r="R593" s="216">
        <f t="shared" si="1142"/>
        <v>1020</v>
      </c>
      <c r="S593" s="216">
        <f t="shared" ref="S593:T593" si="1143">S594+S595+S596+S597+S598</f>
        <v>1057.2</v>
      </c>
      <c r="T593" s="216">
        <f t="shared" si="1143"/>
        <v>1804</v>
      </c>
      <c r="U593" s="216">
        <f t="shared" ref="U593:V593" si="1144">U594+U595+U596+U597+U598</f>
        <v>396</v>
      </c>
      <c r="V593" s="216">
        <f t="shared" si="1144"/>
        <v>1804</v>
      </c>
      <c r="W593" s="216">
        <f t="shared" ref="W593:X593" si="1145">W594+W595+W596+W597+W598</f>
        <v>1176</v>
      </c>
      <c r="X593" s="216">
        <f t="shared" si="1145"/>
        <v>2064</v>
      </c>
      <c r="Y593" s="216">
        <f t="shared" ref="Y593:Z593" si="1146">Y594+Y595+Y596+Y597+Y598</f>
        <v>1387</v>
      </c>
      <c r="Z593" s="216">
        <f t="shared" si="1146"/>
        <v>3451</v>
      </c>
      <c r="AA593" s="216">
        <f t="shared" ref="AA593:AB593" si="1147">AA594+AA595+AA596+AA597+AA598</f>
        <v>0</v>
      </c>
      <c r="AB593" s="216">
        <f t="shared" si="1147"/>
        <v>3451</v>
      </c>
    </row>
    <row r="594" spans="1:28" ht="13.5" customHeight="1" x14ac:dyDescent="0.2">
      <c r="A594" s="213" t="s">
        <v>886</v>
      </c>
      <c r="B594" s="206">
        <v>800</v>
      </c>
      <c r="C594" s="206" t="s">
        <v>190</v>
      </c>
      <c r="D594" s="206" t="s">
        <v>200</v>
      </c>
      <c r="E594" s="214" t="s">
        <v>845</v>
      </c>
      <c r="F594" s="206" t="s">
        <v>96</v>
      </c>
      <c r="G594" s="211"/>
      <c r="H594" s="211">
        <v>1033.3</v>
      </c>
      <c r="I594" s="211">
        <v>-240</v>
      </c>
      <c r="J594" s="211">
        <f>H594+I594</f>
        <v>793.3</v>
      </c>
      <c r="K594" s="211">
        <v>0</v>
      </c>
      <c r="L594" s="211">
        <v>770</v>
      </c>
      <c r="M594" s="211">
        <v>770</v>
      </c>
      <c r="N594" s="211">
        <v>-35</v>
      </c>
      <c r="O594" s="211">
        <f>M594+N594</f>
        <v>735</v>
      </c>
      <c r="P594" s="211">
        <v>735</v>
      </c>
      <c r="Q594" s="211">
        <v>0</v>
      </c>
      <c r="R594" s="211">
        <f t="shared" si="1097"/>
        <v>735</v>
      </c>
      <c r="S594" s="211">
        <f>612+143.5</f>
        <v>755.5</v>
      </c>
      <c r="T594" s="211">
        <v>1347</v>
      </c>
      <c r="U594" s="211">
        <v>192</v>
      </c>
      <c r="V594" s="211">
        <v>1347</v>
      </c>
      <c r="W594" s="211">
        <v>770</v>
      </c>
      <c r="X594" s="211">
        <v>1547</v>
      </c>
      <c r="Y594" s="211">
        <v>835</v>
      </c>
      <c r="Z594" s="211">
        <f t="shared" ref="Z594:Z598" si="1148">X594+Y594</f>
        <v>2382</v>
      </c>
      <c r="AA594" s="211">
        <v>0</v>
      </c>
      <c r="AB594" s="211">
        <f t="shared" ref="AB594:AB598" si="1149">Z594+AA594</f>
        <v>2382</v>
      </c>
    </row>
    <row r="595" spans="1:28" ht="31.5" customHeight="1" x14ac:dyDescent="0.2">
      <c r="A595" s="281" t="s">
        <v>877</v>
      </c>
      <c r="B595" s="206">
        <v>800</v>
      </c>
      <c r="C595" s="206" t="s">
        <v>190</v>
      </c>
      <c r="D595" s="206" t="s">
        <v>200</v>
      </c>
      <c r="E595" s="214" t="s">
        <v>845</v>
      </c>
      <c r="F595" s="206" t="s">
        <v>875</v>
      </c>
      <c r="G595" s="211"/>
      <c r="H595" s="211">
        <v>0</v>
      </c>
      <c r="I595" s="211">
        <v>240</v>
      </c>
      <c r="J595" s="211">
        <f>H595+I595</f>
        <v>240</v>
      </c>
      <c r="K595" s="211">
        <v>0</v>
      </c>
      <c r="L595" s="211">
        <v>233</v>
      </c>
      <c r="M595" s="211">
        <v>233</v>
      </c>
      <c r="N595" s="211">
        <v>-11</v>
      </c>
      <c r="O595" s="211">
        <f t="shared" ref="O595:O598" si="1150">M595+N595</f>
        <v>222</v>
      </c>
      <c r="P595" s="211">
        <v>222</v>
      </c>
      <c r="Q595" s="211">
        <v>0</v>
      </c>
      <c r="R595" s="211">
        <f t="shared" si="1097"/>
        <v>222</v>
      </c>
      <c r="S595" s="211">
        <f>185+43.5</f>
        <v>228.5</v>
      </c>
      <c r="T595" s="211">
        <v>407</v>
      </c>
      <c r="U595" s="211">
        <v>58</v>
      </c>
      <c r="V595" s="211">
        <v>407</v>
      </c>
      <c r="W595" s="211">
        <v>233</v>
      </c>
      <c r="X595" s="211">
        <v>467</v>
      </c>
      <c r="Y595" s="211">
        <v>252</v>
      </c>
      <c r="Z595" s="211">
        <f t="shared" si="1148"/>
        <v>719</v>
      </c>
      <c r="AA595" s="211">
        <v>0</v>
      </c>
      <c r="AB595" s="211">
        <f t="shared" si="1149"/>
        <v>719</v>
      </c>
    </row>
    <row r="596" spans="1:28" ht="17.25" customHeight="1" x14ac:dyDescent="0.2">
      <c r="A596" s="213" t="s">
        <v>97</v>
      </c>
      <c r="B596" s="206">
        <v>800</v>
      </c>
      <c r="C596" s="206" t="s">
        <v>190</v>
      </c>
      <c r="D596" s="206" t="s">
        <v>200</v>
      </c>
      <c r="E596" s="214" t="s">
        <v>845</v>
      </c>
      <c r="F596" s="206" t="s">
        <v>98</v>
      </c>
      <c r="G596" s="211"/>
      <c r="H596" s="211">
        <v>20</v>
      </c>
      <c r="I596" s="211">
        <v>0</v>
      </c>
      <c r="J596" s="211">
        <f>H596+I596</f>
        <v>20</v>
      </c>
      <c r="K596" s="211">
        <v>0</v>
      </c>
      <c r="L596" s="211">
        <v>20</v>
      </c>
      <c r="M596" s="211">
        <v>20</v>
      </c>
      <c r="N596" s="211">
        <v>0</v>
      </c>
      <c r="O596" s="211">
        <f t="shared" si="1150"/>
        <v>20</v>
      </c>
      <c r="P596" s="211">
        <v>20</v>
      </c>
      <c r="Q596" s="211">
        <v>0</v>
      </c>
      <c r="R596" s="211">
        <f t="shared" si="1097"/>
        <v>20</v>
      </c>
      <c r="S596" s="211">
        <v>0</v>
      </c>
      <c r="T596" s="211">
        <f t="shared" ref="T596:T597" si="1151">R596+S596</f>
        <v>20</v>
      </c>
      <c r="U596" s="211">
        <v>0</v>
      </c>
      <c r="V596" s="211">
        <v>20</v>
      </c>
      <c r="W596" s="211">
        <v>0</v>
      </c>
      <c r="X596" s="211">
        <v>20</v>
      </c>
      <c r="Y596" s="211">
        <v>30</v>
      </c>
      <c r="Z596" s="211">
        <f t="shared" si="1148"/>
        <v>50</v>
      </c>
      <c r="AA596" s="211">
        <v>20</v>
      </c>
      <c r="AB596" s="211">
        <f t="shared" si="1149"/>
        <v>70</v>
      </c>
    </row>
    <row r="597" spans="1:28" ht="17.25" hidden="1" customHeight="1" x14ac:dyDescent="0.2">
      <c r="A597" s="213" t="s">
        <v>99</v>
      </c>
      <c r="B597" s="206">
        <v>800</v>
      </c>
      <c r="C597" s="206" t="s">
        <v>190</v>
      </c>
      <c r="D597" s="206" t="s">
        <v>200</v>
      </c>
      <c r="E597" s="214" t="s">
        <v>845</v>
      </c>
      <c r="F597" s="206" t="s">
        <v>100</v>
      </c>
      <c r="G597" s="211"/>
      <c r="H597" s="211"/>
      <c r="I597" s="211"/>
      <c r="J597" s="211"/>
      <c r="K597" s="211">
        <v>6.2</v>
      </c>
      <c r="L597" s="211">
        <v>13</v>
      </c>
      <c r="M597" s="211">
        <v>13</v>
      </c>
      <c r="N597" s="211">
        <v>0</v>
      </c>
      <c r="O597" s="211">
        <f t="shared" si="1150"/>
        <v>13</v>
      </c>
      <c r="P597" s="211">
        <v>13</v>
      </c>
      <c r="Q597" s="211">
        <v>0</v>
      </c>
      <c r="R597" s="211">
        <f t="shared" si="1097"/>
        <v>13</v>
      </c>
      <c r="S597" s="211">
        <v>-13</v>
      </c>
      <c r="T597" s="211">
        <f t="shared" si="1151"/>
        <v>0</v>
      </c>
      <c r="U597" s="211">
        <v>16</v>
      </c>
      <c r="V597" s="211">
        <v>0</v>
      </c>
      <c r="W597" s="211">
        <v>0</v>
      </c>
      <c r="X597" s="211">
        <v>0</v>
      </c>
      <c r="Y597" s="211">
        <v>0</v>
      </c>
      <c r="Z597" s="211">
        <f t="shared" si="1148"/>
        <v>0</v>
      </c>
      <c r="AA597" s="211">
        <v>0</v>
      </c>
      <c r="AB597" s="211">
        <f t="shared" si="1149"/>
        <v>0</v>
      </c>
    </row>
    <row r="598" spans="1:28" ht="21.75" customHeight="1" x14ac:dyDescent="0.2">
      <c r="A598" s="213" t="s">
        <v>1222</v>
      </c>
      <c r="B598" s="206">
        <v>800</v>
      </c>
      <c r="C598" s="206" t="s">
        <v>190</v>
      </c>
      <c r="D598" s="206" t="s">
        <v>200</v>
      </c>
      <c r="E598" s="214" t="s">
        <v>845</v>
      </c>
      <c r="F598" s="206" t="s">
        <v>94</v>
      </c>
      <c r="G598" s="211"/>
      <c r="H598" s="211">
        <v>26.2</v>
      </c>
      <c r="I598" s="211">
        <v>0</v>
      </c>
      <c r="J598" s="211">
        <f>H598+I598</f>
        <v>26.2</v>
      </c>
      <c r="K598" s="211">
        <v>-6.2</v>
      </c>
      <c r="L598" s="211">
        <v>30</v>
      </c>
      <c r="M598" s="211">
        <v>30</v>
      </c>
      <c r="N598" s="211">
        <v>0</v>
      </c>
      <c r="O598" s="211">
        <f t="shared" si="1150"/>
        <v>30</v>
      </c>
      <c r="P598" s="211">
        <v>30</v>
      </c>
      <c r="Q598" s="211">
        <v>0</v>
      </c>
      <c r="R598" s="211">
        <f t="shared" si="1097"/>
        <v>30</v>
      </c>
      <c r="S598" s="211">
        <v>86.2</v>
      </c>
      <c r="T598" s="211">
        <v>30</v>
      </c>
      <c r="U598" s="211">
        <v>130</v>
      </c>
      <c r="V598" s="211">
        <v>30</v>
      </c>
      <c r="W598" s="211">
        <v>173</v>
      </c>
      <c r="X598" s="211">
        <v>30</v>
      </c>
      <c r="Y598" s="211">
        <v>270</v>
      </c>
      <c r="Z598" s="211">
        <f t="shared" si="1148"/>
        <v>300</v>
      </c>
      <c r="AA598" s="211">
        <v>-20</v>
      </c>
      <c r="AB598" s="211">
        <f t="shared" si="1149"/>
        <v>280</v>
      </c>
    </row>
    <row r="599" spans="1:28" s="321" customFormat="1" ht="15.75" x14ac:dyDescent="0.2">
      <c r="A599" s="423" t="s">
        <v>311</v>
      </c>
      <c r="B599" s="422"/>
      <c r="C599" s="422"/>
      <c r="D599" s="422"/>
      <c r="E599" s="422"/>
      <c r="F599" s="422"/>
      <c r="G599" s="347" t="e">
        <f>G600+G747+G817+G886+#REF!+G951+G971+G949</f>
        <v>#REF!</v>
      </c>
      <c r="H599" s="347" t="e">
        <f>H600+H747+H817+H886+#REF!+H951+H971+H946</f>
        <v>#REF!</v>
      </c>
      <c r="I599" s="347" t="e">
        <f>I600+I747+I817+I886+#REF!+I951+I971+I946</f>
        <v>#REF!</v>
      </c>
      <c r="J599" s="347" t="e">
        <f>J600+J747+J817+J886+#REF!+J951+J971+J946</f>
        <v>#REF!</v>
      </c>
      <c r="K599" s="347" t="e">
        <f>K600+K747+K817+K886+#REF!+K951+K971+K946</f>
        <v>#REF!</v>
      </c>
      <c r="L599" s="347" t="e">
        <f>L600+L747+L817+L886+L946+#REF!+L951+L971</f>
        <v>#REF!</v>
      </c>
      <c r="M599" s="347" t="e">
        <f>M600+M747+M817+M886+M946+#REF!+M951+M971</f>
        <v>#REF!</v>
      </c>
      <c r="N599" s="347" t="e">
        <f>N600+N747+N817+N886+N946+#REF!+N951+N971</f>
        <v>#REF!</v>
      </c>
      <c r="O599" s="347" t="e">
        <f>O600+O747+O817+O886+O946+#REF!+O951+O971</f>
        <v>#REF!</v>
      </c>
      <c r="P599" s="347" t="e">
        <f>P600+P747+P817+P886+P946+#REF!+P951+P971</f>
        <v>#REF!</v>
      </c>
      <c r="Q599" s="347" t="e">
        <f>Q600+Q747+Q817+Q886+Q946+#REF!+Q951+Q971</f>
        <v>#REF!</v>
      </c>
      <c r="R599" s="347" t="e">
        <f>R600+R747+R817+R886+R946+R951+#REF!+R971</f>
        <v>#REF!</v>
      </c>
      <c r="S599" s="347" t="e">
        <f>S600+S747+S817+S886+S946+S951+#REF!+S971</f>
        <v>#REF!</v>
      </c>
      <c r="T599" s="347" t="e">
        <f>T600+T747+T817+T886+T946+T951+#REF!+T971</f>
        <v>#REF!</v>
      </c>
      <c r="U599" s="347" t="e">
        <f t="shared" ref="U599:AB599" si="1152">U600+U747+U817+U886+U946+U951+U971</f>
        <v>#REF!</v>
      </c>
      <c r="V599" s="347" t="e">
        <f t="shared" si="1152"/>
        <v>#REF!</v>
      </c>
      <c r="W599" s="347" t="e">
        <f t="shared" si="1152"/>
        <v>#REF!</v>
      </c>
      <c r="X599" s="347" t="e">
        <f t="shared" si="1152"/>
        <v>#REF!</v>
      </c>
      <c r="Y599" s="347" t="e">
        <f t="shared" si="1152"/>
        <v>#REF!</v>
      </c>
      <c r="Z599" s="347">
        <f t="shared" si="1152"/>
        <v>301799.90000000002</v>
      </c>
      <c r="AA599" s="347">
        <f>AA600+AA747+AA817+AA886+AA946+AA951+AA971</f>
        <v>7845.2026600000027</v>
      </c>
      <c r="AB599" s="347">
        <f t="shared" si="1152"/>
        <v>309645.10265999998</v>
      </c>
    </row>
    <row r="600" spans="1:28" s="323" customFormat="1" ht="14.25" x14ac:dyDescent="0.2">
      <c r="A600" s="340" t="s">
        <v>72</v>
      </c>
      <c r="B600" s="203">
        <v>801</v>
      </c>
      <c r="C600" s="203" t="s">
        <v>312</v>
      </c>
      <c r="D600" s="203"/>
      <c r="E600" s="203"/>
      <c r="F600" s="203"/>
      <c r="G600" s="215" t="e">
        <f>G601+G612+G669+G674+G677+G682</f>
        <v>#REF!</v>
      </c>
      <c r="H600" s="215" t="e">
        <f>H601+H612+H669+H674+H677+H682</f>
        <v>#REF!</v>
      </c>
      <c r="I600" s="215" t="e">
        <f>I601+I612+I669+I674+I677+I682</f>
        <v>#REF!</v>
      </c>
      <c r="J600" s="215" t="e">
        <f>J601+J612+J669+J674+J677+J682</f>
        <v>#REF!</v>
      </c>
      <c r="K600" s="215" t="e">
        <f>K601+K612+K669+K674+K677+K682</f>
        <v>#REF!</v>
      </c>
      <c r="L600" s="215" t="e">
        <f>L601+L612+L677+L682</f>
        <v>#REF!</v>
      </c>
      <c r="M600" s="215" t="e">
        <f>M601+M612+M677+M682</f>
        <v>#REF!</v>
      </c>
      <c r="N600" s="215" t="e">
        <f t="shared" ref="N600:W600" si="1153">N601+N612+N677+N682+N669</f>
        <v>#REF!</v>
      </c>
      <c r="O600" s="215" t="e">
        <f t="shared" si="1153"/>
        <v>#REF!</v>
      </c>
      <c r="P600" s="215" t="e">
        <f t="shared" si="1153"/>
        <v>#REF!</v>
      </c>
      <c r="Q600" s="215" t="e">
        <f t="shared" si="1153"/>
        <v>#REF!</v>
      </c>
      <c r="R600" s="215" t="e">
        <f t="shared" si="1153"/>
        <v>#REF!</v>
      </c>
      <c r="S600" s="215" t="e">
        <f t="shared" si="1153"/>
        <v>#REF!</v>
      </c>
      <c r="T600" s="215" t="e">
        <f t="shared" si="1153"/>
        <v>#REF!</v>
      </c>
      <c r="U600" s="215" t="e">
        <f t="shared" si="1153"/>
        <v>#REF!</v>
      </c>
      <c r="V600" s="215" t="e">
        <f t="shared" si="1153"/>
        <v>#REF!</v>
      </c>
      <c r="W600" s="215" t="e">
        <f t="shared" si="1153"/>
        <v>#REF!</v>
      </c>
      <c r="X600" s="215">
        <f>X601+X612+X674+X677+X682+X670</f>
        <v>45204.12</v>
      </c>
      <c r="Y600" s="215">
        <f t="shared" ref="Y600:Z600" si="1154">Y601+Y612+Y674+Y677+Y682+Y670</f>
        <v>33121.379999999997</v>
      </c>
      <c r="Z600" s="215">
        <f t="shared" si="1154"/>
        <v>78325.500000000015</v>
      </c>
      <c r="AA600" s="215">
        <f t="shared" ref="AA600:AB600" si="1155">AA601+AA612+AA674+AA677+AA682+AA670</f>
        <v>1222.1399999999999</v>
      </c>
      <c r="AB600" s="215">
        <f t="shared" si="1155"/>
        <v>79547.64</v>
      </c>
    </row>
    <row r="601" spans="1:28" ht="30" customHeight="1" x14ac:dyDescent="0.2">
      <c r="A601" s="340" t="s">
        <v>191</v>
      </c>
      <c r="B601" s="203">
        <v>801</v>
      </c>
      <c r="C601" s="203" t="s">
        <v>312</v>
      </c>
      <c r="D601" s="204" t="s">
        <v>192</v>
      </c>
      <c r="E601" s="203"/>
      <c r="F601" s="203"/>
      <c r="G601" s="211">
        <f>G605+G607</f>
        <v>0</v>
      </c>
      <c r="H601" s="229">
        <f t="shared" ref="H601:R601" si="1156">H607</f>
        <v>2007</v>
      </c>
      <c r="I601" s="229">
        <f t="shared" si="1156"/>
        <v>0</v>
      </c>
      <c r="J601" s="229">
        <f t="shared" si="1156"/>
        <v>2007</v>
      </c>
      <c r="K601" s="229">
        <f t="shared" si="1156"/>
        <v>0</v>
      </c>
      <c r="L601" s="229">
        <f t="shared" si="1156"/>
        <v>2008</v>
      </c>
      <c r="M601" s="229">
        <f t="shared" si="1156"/>
        <v>2008</v>
      </c>
      <c r="N601" s="229">
        <f t="shared" si="1156"/>
        <v>0</v>
      </c>
      <c r="O601" s="229">
        <f t="shared" si="1156"/>
        <v>2008</v>
      </c>
      <c r="P601" s="229">
        <f t="shared" si="1156"/>
        <v>2008</v>
      </c>
      <c r="Q601" s="229">
        <f t="shared" si="1156"/>
        <v>0</v>
      </c>
      <c r="R601" s="229">
        <f t="shared" si="1156"/>
        <v>2008</v>
      </c>
      <c r="S601" s="229">
        <f>S607</f>
        <v>324</v>
      </c>
      <c r="T601" s="229">
        <f t="shared" ref="T601:V601" si="1157">T607</f>
        <v>2966</v>
      </c>
      <c r="U601" s="229">
        <f>U607</f>
        <v>-954.4</v>
      </c>
      <c r="V601" s="229">
        <f t="shared" si="1157"/>
        <v>2332</v>
      </c>
      <c r="W601" s="229">
        <f>W607</f>
        <v>-339</v>
      </c>
      <c r="X601" s="229">
        <f t="shared" ref="X601:Z601" si="1158">X607</f>
        <v>2083</v>
      </c>
      <c r="Y601" s="229">
        <f>Y607</f>
        <v>103</v>
      </c>
      <c r="Z601" s="229">
        <f t="shared" si="1158"/>
        <v>2186</v>
      </c>
      <c r="AA601" s="229">
        <f>AA607</f>
        <v>0</v>
      </c>
      <c r="AB601" s="229">
        <f t="shared" ref="AB601" si="1159">AB607</f>
        <v>2186</v>
      </c>
    </row>
    <row r="602" spans="1:28" ht="27" hidden="1" customHeight="1" x14ac:dyDescent="0.2">
      <c r="A602" s="213" t="s">
        <v>123</v>
      </c>
      <c r="B602" s="225">
        <v>801</v>
      </c>
      <c r="C602" s="225" t="s">
        <v>312</v>
      </c>
      <c r="D602" s="206" t="s">
        <v>192</v>
      </c>
      <c r="E602" s="214" t="s">
        <v>332</v>
      </c>
      <c r="F602" s="225"/>
      <c r="G602" s="211"/>
      <c r="H602" s="211"/>
      <c r="I602" s="211">
        <f t="shared" ref="I602:AA603" si="1160">I603</f>
        <v>-2032.4</v>
      </c>
      <c r="J602" s="211">
        <f t="shared" si="1160"/>
        <v>-2032.4</v>
      </c>
      <c r="K602" s="211">
        <f t="shared" si="1160"/>
        <v>-2032.4</v>
      </c>
      <c r="L602" s="211">
        <f t="shared" si="1160"/>
        <v>-2032.4</v>
      </c>
      <c r="M602" s="211">
        <f t="shared" si="1160"/>
        <v>-4064.8</v>
      </c>
      <c r="N602" s="211">
        <f t="shared" si="1160"/>
        <v>-4064.8</v>
      </c>
      <c r="O602" s="211">
        <f t="shared" si="1160"/>
        <v>-6097.2000000000007</v>
      </c>
      <c r="P602" s="211">
        <f t="shared" si="1160"/>
        <v>-6097.2000000000007</v>
      </c>
      <c r="Q602" s="211">
        <f t="shared" si="1160"/>
        <v>-10162</v>
      </c>
      <c r="R602" s="211">
        <f t="shared" si="1160"/>
        <v>-10162</v>
      </c>
      <c r="S602" s="211">
        <f t="shared" si="1160"/>
        <v>-16259.2</v>
      </c>
      <c r="T602" s="211">
        <f t="shared" si="1160"/>
        <v>-16259.2</v>
      </c>
      <c r="U602" s="211">
        <f t="shared" si="1160"/>
        <v>-26421.200000000001</v>
      </c>
      <c r="V602" s="211">
        <f t="shared" si="1160"/>
        <v>-26421.200000000001</v>
      </c>
      <c r="W602" s="211">
        <f t="shared" si="1160"/>
        <v>-42680.4</v>
      </c>
      <c r="X602" s="211">
        <f t="shared" si="1160"/>
        <v>-42680.4</v>
      </c>
      <c r="Y602" s="211">
        <f t="shared" si="1160"/>
        <v>-69101.600000000006</v>
      </c>
      <c r="Z602" s="211">
        <f t="shared" ref="Y602:AB603" si="1161">Z603</f>
        <v>-69101.600000000006</v>
      </c>
      <c r="AA602" s="211">
        <f t="shared" si="1160"/>
        <v>-111782</v>
      </c>
      <c r="AB602" s="211">
        <f t="shared" si="1161"/>
        <v>-111782</v>
      </c>
    </row>
    <row r="603" spans="1:28" hidden="1" x14ac:dyDescent="0.2">
      <c r="A603" s="213" t="s">
        <v>313</v>
      </c>
      <c r="B603" s="225">
        <v>801</v>
      </c>
      <c r="C603" s="225" t="s">
        <v>312</v>
      </c>
      <c r="D603" s="206" t="s">
        <v>192</v>
      </c>
      <c r="E603" s="214" t="s">
        <v>314</v>
      </c>
      <c r="F603" s="225"/>
      <c r="G603" s="211"/>
      <c r="H603" s="211"/>
      <c r="I603" s="211">
        <f t="shared" si="1160"/>
        <v>-2032.4</v>
      </c>
      <c r="J603" s="211">
        <f t="shared" si="1160"/>
        <v>-2032.4</v>
      </c>
      <c r="K603" s="211">
        <f t="shared" si="1160"/>
        <v>-2032.4</v>
      </c>
      <c r="L603" s="211">
        <f t="shared" si="1160"/>
        <v>-2032.4</v>
      </c>
      <c r="M603" s="211">
        <f t="shared" si="1160"/>
        <v>-4064.8</v>
      </c>
      <c r="N603" s="211">
        <f t="shared" si="1160"/>
        <v>-4064.8</v>
      </c>
      <c r="O603" s="211">
        <f t="shared" si="1160"/>
        <v>-6097.2000000000007</v>
      </c>
      <c r="P603" s="211">
        <f t="shared" si="1160"/>
        <v>-6097.2000000000007</v>
      </c>
      <c r="Q603" s="211">
        <f t="shared" si="1160"/>
        <v>-10162</v>
      </c>
      <c r="R603" s="211">
        <f t="shared" si="1160"/>
        <v>-10162</v>
      </c>
      <c r="S603" s="211">
        <f t="shared" si="1160"/>
        <v>-16259.2</v>
      </c>
      <c r="T603" s="211">
        <f t="shared" si="1160"/>
        <v>-16259.2</v>
      </c>
      <c r="U603" s="211">
        <f t="shared" si="1160"/>
        <v>-26421.200000000001</v>
      </c>
      <c r="V603" s="211">
        <f t="shared" si="1160"/>
        <v>-26421.200000000001</v>
      </c>
      <c r="W603" s="211">
        <f t="shared" si="1160"/>
        <v>-42680.4</v>
      </c>
      <c r="X603" s="211">
        <f t="shared" si="1160"/>
        <v>-42680.4</v>
      </c>
      <c r="Y603" s="211">
        <f t="shared" si="1161"/>
        <v>-69101.600000000006</v>
      </c>
      <c r="Z603" s="211">
        <f t="shared" si="1161"/>
        <v>-69101.600000000006</v>
      </c>
      <c r="AA603" s="211">
        <f t="shared" si="1161"/>
        <v>-111782</v>
      </c>
      <c r="AB603" s="211">
        <f t="shared" si="1161"/>
        <v>-111782</v>
      </c>
    </row>
    <row r="604" spans="1:28" hidden="1" x14ac:dyDescent="0.2">
      <c r="A604" s="213" t="s">
        <v>886</v>
      </c>
      <c r="B604" s="225">
        <v>801</v>
      </c>
      <c r="C604" s="225" t="s">
        <v>312</v>
      </c>
      <c r="D604" s="206" t="s">
        <v>192</v>
      </c>
      <c r="E604" s="214" t="s">
        <v>314</v>
      </c>
      <c r="F604" s="206" t="s">
        <v>96</v>
      </c>
      <c r="G604" s="211"/>
      <c r="H604" s="211"/>
      <c r="I604" s="211">
        <v>-2032.4</v>
      </c>
      <c r="J604" s="211">
        <f>G604+I604</f>
        <v>-2032.4</v>
      </c>
      <c r="K604" s="211">
        <v>-2032.4</v>
      </c>
      <c r="L604" s="211">
        <f>H604+J604</f>
        <v>-2032.4</v>
      </c>
      <c r="M604" s="211">
        <f>I604+K604</f>
        <v>-4064.8</v>
      </c>
      <c r="N604" s="211">
        <f t="shared" ref="N604:O604" si="1162">J604+L604</f>
        <v>-4064.8</v>
      </c>
      <c r="O604" s="211">
        <f t="shared" si="1162"/>
        <v>-6097.2000000000007</v>
      </c>
      <c r="P604" s="211">
        <f>L604+N604</f>
        <v>-6097.2000000000007</v>
      </c>
      <c r="Q604" s="211">
        <f t="shared" ref="Q604:R604" si="1163">M604+O604</f>
        <v>-10162</v>
      </c>
      <c r="R604" s="211">
        <f t="shared" si="1163"/>
        <v>-10162</v>
      </c>
      <c r="S604" s="211">
        <f t="shared" ref="S604" si="1164">O604+Q604</f>
        <v>-16259.2</v>
      </c>
      <c r="T604" s="211">
        <f t="shared" ref="T604" si="1165">P604+R604</f>
        <v>-16259.2</v>
      </c>
      <c r="U604" s="211">
        <f t="shared" ref="U604" si="1166">Q604+S604</f>
        <v>-26421.200000000001</v>
      </c>
      <c r="V604" s="211">
        <f t="shared" ref="V604" si="1167">R604+T604</f>
        <v>-26421.200000000001</v>
      </c>
      <c r="W604" s="211">
        <f t="shared" ref="W604" si="1168">S604+U604</f>
        <v>-42680.4</v>
      </c>
      <c r="X604" s="211">
        <f t="shared" ref="X604" si="1169">T604+V604</f>
        <v>-42680.4</v>
      </c>
      <c r="Y604" s="211">
        <f t="shared" ref="Y604" si="1170">U604+W604</f>
        <v>-69101.600000000006</v>
      </c>
      <c r="Z604" s="211">
        <f t="shared" ref="Z604" si="1171">V604+X604</f>
        <v>-69101.600000000006</v>
      </c>
      <c r="AA604" s="211">
        <f t="shared" ref="AA604" si="1172">W604+Y604</f>
        <v>-111782</v>
      </c>
      <c r="AB604" s="211">
        <f t="shared" ref="AB604" si="1173">X604+Z604</f>
        <v>-111782</v>
      </c>
    </row>
    <row r="605" spans="1:28" ht="18" hidden="1" customHeight="1" x14ac:dyDescent="0.2">
      <c r="A605" s="213" t="s">
        <v>502</v>
      </c>
      <c r="B605" s="225">
        <v>801</v>
      </c>
      <c r="C605" s="225" t="s">
        <v>312</v>
      </c>
      <c r="D605" s="206" t="s">
        <v>192</v>
      </c>
      <c r="E605" s="214" t="s">
        <v>463</v>
      </c>
      <c r="F605" s="206"/>
      <c r="G605" s="211"/>
      <c r="H605" s="211"/>
      <c r="I605" s="211">
        <f>I606</f>
        <v>-2109.1999999999998</v>
      </c>
      <c r="J605" s="211" t="e">
        <f>J606</f>
        <v>#REF!</v>
      </c>
      <c r="K605" s="211">
        <f>K606</f>
        <v>-2109.1999999999998</v>
      </c>
      <c r="L605" s="211" t="e">
        <f>L606</f>
        <v>#REF!</v>
      </c>
      <c r="M605" s="211" t="e">
        <f>M606</f>
        <v>#REF!</v>
      </c>
      <c r="N605" s="211" t="e">
        <f t="shared" ref="N605:AB605" si="1174">N606</f>
        <v>#REF!</v>
      </c>
      <c r="O605" s="211" t="e">
        <f t="shared" si="1174"/>
        <v>#REF!</v>
      </c>
      <c r="P605" s="211" t="e">
        <f t="shared" si="1174"/>
        <v>#REF!</v>
      </c>
      <c r="Q605" s="211" t="e">
        <f t="shared" si="1174"/>
        <v>#REF!</v>
      </c>
      <c r="R605" s="211" t="e">
        <f t="shared" si="1174"/>
        <v>#REF!</v>
      </c>
      <c r="S605" s="211" t="e">
        <f t="shared" si="1174"/>
        <v>#REF!</v>
      </c>
      <c r="T605" s="211" t="e">
        <f t="shared" si="1174"/>
        <v>#REF!</v>
      </c>
      <c r="U605" s="211" t="e">
        <f t="shared" si="1174"/>
        <v>#REF!</v>
      </c>
      <c r="V605" s="211" t="e">
        <f t="shared" si="1174"/>
        <v>#REF!</v>
      </c>
      <c r="W605" s="211" t="e">
        <f t="shared" si="1174"/>
        <v>#REF!</v>
      </c>
      <c r="X605" s="211" t="e">
        <f t="shared" si="1174"/>
        <v>#REF!</v>
      </c>
      <c r="Y605" s="211" t="e">
        <f t="shared" si="1174"/>
        <v>#REF!</v>
      </c>
      <c r="Z605" s="211" t="e">
        <f t="shared" si="1174"/>
        <v>#REF!</v>
      </c>
      <c r="AA605" s="211" t="e">
        <f t="shared" si="1174"/>
        <v>#REF!</v>
      </c>
      <c r="AB605" s="211" t="e">
        <f t="shared" si="1174"/>
        <v>#REF!</v>
      </c>
    </row>
    <row r="606" spans="1:28" ht="12.75" hidden="1" customHeight="1" x14ac:dyDescent="0.2">
      <c r="A606" s="213" t="s">
        <v>886</v>
      </c>
      <c r="B606" s="225">
        <v>801</v>
      </c>
      <c r="C606" s="225" t="s">
        <v>312</v>
      </c>
      <c r="D606" s="206" t="s">
        <v>192</v>
      </c>
      <c r="E606" s="214" t="s">
        <v>463</v>
      </c>
      <c r="F606" s="206" t="s">
        <v>96</v>
      </c>
      <c r="G606" s="211"/>
      <c r="H606" s="211"/>
      <c r="I606" s="211">
        <v>-2109.1999999999998</v>
      </c>
      <c r="J606" s="211" t="e">
        <f>#REF!+I606</f>
        <v>#REF!</v>
      </c>
      <c r="K606" s="211">
        <v>-2109.1999999999998</v>
      </c>
      <c r="L606" s="211" t="e">
        <f>#REF!+J606</f>
        <v>#REF!</v>
      </c>
      <c r="M606" s="211" t="e">
        <f>#REF!+K606</f>
        <v>#REF!</v>
      </c>
      <c r="N606" s="211" t="e">
        <f>#REF!+L606</f>
        <v>#REF!</v>
      </c>
      <c r="O606" s="211" t="e">
        <f>#REF!+M606</f>
        <v>#REF!</v>
      </c>
      <c r="P606" s="211" t="e">
        <f>#REF!+N606</f>
        <v>#REF!</v>
      </c>
      <c r="Q606" s="211" t="e">
        <f>#REF!+O606</f>
        <v>#REF!</v>
      </c>
      <c r="R606" s="211" t="e">
        <f>#REF!+P606</f>
        <v>#REF!</v>
      </c>
      <c r="S606" s="211" t="e">
        <f>#REF!+Q606</f>
        <v>#REF!</v>
      </c>
      <c r="T606" s="211" t="e">
        <f>#REF!+R606</f>
        <v>#REF!</v>
      </c>
      <c r="U606" s="211" t="e">
        <f>#REF!+S606</f>
        <v>#REF!</v>
      </c>
      <c r="V606" s="211" t="e">
        <f>#REF!+T606</f>
        <v>#REF!</v>
      </c>
      <c r="W606" s="211" t="e">
        <f>#REF!+U606</f>
        <v>#REF!</v>
      </c>
      <c r="X606" s="211" t="e">
        <f>#REF!+V606</f>
        <v>#REF!</v>
      </c>
      <c r="Y606" s="211" t="e">
        <f>#REF!+W606</f>
        <v>#REF!</v>
      </c>
      <c r="Z606" s="211" t="e">
        <f>#REF!+X606</f>
        <v>#REF!</v>
      </c>
      <c r="AA606" s="211" t="e">
        <f>#REF!+Y606</f>
        <v>#REF!</v>
      </c>
      <c r="AB606" s="211" t="e">
        <f>#REF!+Z606</f>
        <v>#REF!</v>
      </c>
    </row>
    <row r="607" spans="1:28" ht="12.75" customHeight="1" x14ac:dyDescent="0.2">
      <c r="A607" s="213" t="s">
        <v>502</v>
      </c>
      <c r="B607" s="225">
        <v>801</v>
      </c>
      <c r="C607" s="225" t="s">
        <v>312</v>
      </c>
      <c r="D607" s="206" t="s">
        <v>192</v>
      </c>
      <c r="E607" s="214" t="s">
        <v>846</v>
      </c>
      <c r="F607" s="206"/>
      <c r="G607" s="211"/>
      <c r="H607" s="211">
        <f t="shared" ref="H607:Q607" si="1175">H608+H609</f>
        <v>2007</v>
      </c>
      <c r="I607" s="211">
        <f t="shared" si="1175"/>
        <v>0</v>
      </c>
      <c r="J607" s="211">
        <f t="shared" si="1175"/>
        <v>2007</v>
      </c>
      <c r="K607" s="211">
        <f t="shared" si="1175"/>
        <v>0</v>
      </c>
      <c r="L607" s="211">
        <f t="shared" si="1175"/>
        <v>2008</v>
      </c>
      <c r="M607" s="211">
        <f t="shared" si="1175"/>
        <v>2008</v>
      </c>
      <c r="N607" s="211">
        <f t="shared" si="1175"/>
        <v>0</v>
      </c>
      <c r="O607" s="211">
        <f t="shared" si="1175"/>
        <v>2008</v>
      </c>
      <c r="P607" s="211">
        <f t="shared" si="1175"/>
        <v>2008</v>
      </c>
      <c r="Q607" s="211">
        <f t="shared" si="1175"/>
        <v>0</v>
      </c>
      <c r="R607" s="211">
        <f>R608+R609+R610+R611</f>
        <v>2008</v>
      </c>
      <c r="S607" s="211">
        <f>S608+S609+S610+S611</f>
        <v>324</v>
      </c>
      <c r="T607" s="211">
        <f t="shared" ref="T607:V607" si="1176">T608+T609+T610+T611</f>
        <v>2966</v>
      </c>
      <c r="U607" s="211">
        <f>U608+U609+U610+U611</f>
        <v>-954.4</v>
      </c>
      <c r="V607" s="211">
        <f t="shared" si="1176"/>
        <v>2332</v>
      </c>
      <c r="W607" s="211">
        <f>W608+W609+W610+W611</f>
        <v>-339</v>
      </c>
      <c r="X607" s="211">
        <f t="shared" ref="X607:Z607" si="1177">X608+X609+X610+X611</f>
        <v>2083</v>
      </c>
      <c r="Y607" s="211">
        <f>Y608+Y609+Y610+Y611</f>
        <v>103</v>
      </c>
      <c r="Z607" s="211">
        <f t="shared" si="1177"/>
        <v>2186</v>
      </c>
      <c r="AA607" s="211">
        <f>AA608+AA609+AA610+AA611</f>
        <v>0</v>
      </c>
      <c r="AB607" s="211">
        <f t="shared" ref="AB607" si="1178">AB608+AB609+AB610+AB611</f>
        <v>2186</v>
      </c>
    </row>
    <row r="608" spans="1:28" ht="12.75" customHeight="1" x14ac:dyDescent="0.2">
      <c r="A608" s="213" t="s">
        <v>886</v>
      </c>
      <c r="B608" s="225">
        <v>801</v>
      </c>
      <c r="C608" s="225" t="s">
        <v>312</v>
      </c>
      <c r="D608" s="206" t="s">
        <v>192</v>
      </c>
      <c r="E608" s="214" t="s">
        <v>846</v>
      </c>
      <c r="F608" s="206" t="s">
        <v>96</v>
      </c>
      <c r="G608" s="211"/>
      <c r="H608" s="211">
        <v>2007</v>
      </c>
      <c r="I608" s="211">
        <v>-465.29</v>
      </c>
      <c r="J608" s="211">
        <f>H608+I608</f>
        <v>1541.71</v>
      </c>
      <c r="K608" s="211">
        <v>0</v>
      </c>
      <c r="L608" s="211">
        <v>1542</v>
      </c>
      <c r="M608" s="211">
        <v>1542</v>
      </c>
      <c r="N608" s="211">
        <v>0</v>
      </c>
      <c r="O608" s="211">
        <f>M608+N608</f>
        <v>1542</v>
      </c>
      <c r="P608" s="211">
        <v>1542</v>
      </c>
      <c r="Q608" s="211">
        <v>0</v>
      </c>
      <c r="R608" s="211">
        <f>P608+Q608</f>
        <v>1542</v>
      </c>
      <c r="S608" s="211">
        <v>249</v>
      </c>
      <c r="T608" s="211">
        <f t="shared" ref="T608:T609" si="1179">R608+S608</f>
        <v>1791</v>
      </c>
      <c r="U608" s="211">
        <f>-261+15</f>
        <v>-246</v>
      </c>
      <c r="V608" s="211">
        <v>1791</v>
      </c>
      <c r="W608" s="211">
        <v>-261</v>
      </c>
      <c r="X608" s="211">
        <v>1600</v>
      </c>
      <c r="Y608" s="211">
        <v>79</v>
      </c>
      <c r="Z608" s="211">
        <f t="shared" ref="Z608:Z611" si="1180">X608+Y608</f>
        <v>1679</v>
      </c>
      <c r="AA608" s="211">
        <v>0</v>
      </c>
      <c r="AB608" s="211">
        <f t="shared" ref="AB608:AB611" si="1181">Z608+AA608</f>
        <v>1679</v>
      </c>
    </row>
    <row r="609" spans="1:28" ht="33" customHeight="1" x14ac:dyDescent="0.2">
      <c r="A609" s="281" t="s">
        <v>877</v>
      </c>
      <c r="B609" s="225">
        <v>801</v>
      </c>
      <c r="C609" s="225" t="s">
        <v>312</v>
      </c>
      <c r="D609" s="206" t="s">
        <v>192</v>
      </c>
      <c r="E609" s="214" t="s">
        <v>846</v>
      </c>
      <c r="F609" s="206" t="s">
        <v>875</v>
      </c>
      <c r="G609" s="211"/>
      <c r="H609" s="211">
        <v>0</v>
      </c>
      <c r="I609" s="211">
        <v>465.29</v>
      </c>
      <c r="J609" s="211">
        <f>H609+I609</f>
        <v>465.29</v>
      </c>
      <c r="K609" s="211">
        <v>0</v>
      </c>
      <c r="L609" s="211">
        <v>466</v>
      </c>
      <c r="M609" s="211">
        <v>466</v>
      </c>
      <c r="N609" s="211">
        <v>0</v>
      </c>
      <c r="O609" s="211">
        <f>M609+N609</f>
        <v>466</v>
      </c>
      <c r="P609" s="211">
        <v>466</v>
      </c>
      <c r="Q609" s="211">
        <v>0</v>
      </c>
      <c r="R609" s="211">
        <f t="shared" ref="R609:R675" si="1182">P609+Q609</f>
        <v>466</v>
      </c>
      <c r="S609" s="211">
        <v>75</v>
      </c>
      <c r="T609" s="211">
        <f t="shared" si="1179"/>
        <v>541</v>
      </c>
      <c r="U609" s="211">
        <f>-79+4.6</f>
        <v>-74.400000000000006</v>
      </c>
      <c r="V609" s="211">
        <v>541</v>
      </c>
      <c r="W609" s="211">
        <v>-78</v>
      </c>
      <c r="X609" s="211">
        <v>483</v>
      </c>
      <c r="Y609" s="211">
        <v>24</v>
      </c>
      <c r="Z609" s="211">
        <f t="shared" si="1180"/>
        <v>507</v>
      </c>
      <c r="AA609" s="211">
        <v>0</v>
      </c>
      <c r="AB609" s="211">
        <f t="shared" si="1181"/>
        <v>507</v>
      </c>
    </row>
    <row r="610" spans="1:28" ht="21" hidden="1" customHeight="1" x14ac:dyDescent="0.2">
      <c r="A610" s="213" t="s">
        <v>886</v>
      </c>
      <c r="B610" s="225">
        <v>801</v>
      </c>
      <c r="C610" s="225" t="s">
        <v>312</v>
      </c>
      <c r="D610" s="206" t="s">
        <v>192</v>
      </c>
      <c r="E610" s="214" t="s">
        <v>984</v>
      </c>
      <c r="F610" s="206" t="s">
        <v>96</v>
      </c>
      <c r="G610" s="211"/>
      <c r="H610" s="211"/>
      <c r="I610" s="211"/>
      <c r="J610" s="211"/>
      <c r="K610" s="211"/>
      <c r="L610" s="211"/>
      <c r="M610" s="211"/>
      <c r="N610" s="211"/>
      <c r="O610" s="211"/>
      <c r="P610" s="211"/>
      <c r="Q610" s="211"/>
      <c r="R610" s="211">
        <v>0</v>
      </c>
      <c r="S610" s="211">
        <v>0</v>
      </c>
      <c r="T610" s="211">
        <v>487</v>
      </c>
      <c r="U610" s="211">
        <v>-487</v>
      </c>
      <c r="V610" s="211">
        <f t="shared" ref="V610:V611" si="1183">T610+U610</f>
        <v>0</v>
      </c>
      <c r="W610" s="211">
        <v>0</v>
      </c>
      <c r="X610" s="211">
        <f t="shared" ref="X610:X611" si="1184">V610+W610</f>
        <v>0</v>
      </c>
      <c r="Y610" s="211">
        <v>0</v>
      </c>
      <c r="Z610" s="211">
        <f t="shared" si="1180"/>
        <v>0</v>
      </c>
      <c r="AA610" s="211">
        <v>0</v>
      </c>
      <c r="AB610" s="211">
        <f t="shared" si="1181"/>
        <v>0</v>
      </c>
    </row>
    <row r="611" spans="1:28" ht="33" hidden="1" customHeight="1" x14ac:dyDescent="0.2">
      <c r="A611" s="281" t="s">
        <v>877</v>
      </c>
      <c r="B611" s="225">
        <v>801</v>
      </c>
      <c r="C611" s="225" t="s">
        <v>312</v>
      </c>
      <c r="D611" s="206" t="s">
        <v>192</v>
      </c>
      <c r="E611" s="214" t="s">
        <v>984</v>
      </c>
      <c r="F611" s="206" t="s">
        <v>875</v>
      </c>
      <c r="G611" s="211"/>
      <c r="H611" s="211"/>
      <c r="I611" s="211"/>
      <c r="J611" s="211"/>
      <c r="K611" s="211"/>
      <c r="L611" s="211"/>
      <c r="M611" s="211"/>
      <c r="N611" s="211"/>
      <c r="O611" s="211"/>
      <c r="P611" s="211"/>
      <c r="Q611" s="211"/>
      <c r="R611" s="211">
        <v>0</v>
      </c>
      <c r="S611" s="211">
        <v>0</v>
      </c>
      <c r="T611" s="211">
        <v>147</v>
      </c>
      <c r="U611" s="211">
        <v>-147</v>
      </c>
      <c r="V611" s="211">
        <f t="shared" si="1183"/>
        <v>0</v>
      </c>
      <c r="W611" s="211">
        <v>0</v>
      </c>
      <c r="X611" s="211">
        <f t="shared" si="1184"/>
        <v>0</v>
      </c>
      <c r="Y611" s="211">
        <v>0</v>
      </c>
      <c r="Z611" s="211">
        <f t="shared" si="1180"/>
        <v>0</v>
      </c>
      <c r="AA611" s="211">
        <v>0</v>
      </c>
      <c r="AB611" s="211">
        <f t="shared" si="1181"/>
        <v>0</v>
      </c>
    </row>
    <row r="612" spans="1:28" s="323" customFormat="1" ht="31.5" customHeight="1" x14ac:dyDescent="0.2">
      <c r="A612" s="340" t="s">
        <v>195</v>
      </c>
      <c r="B612" s="203">
        <v>801</v>
      </c>
      <c r="C612" s="203" t="s">
        <v>312</v>
      </c>
      <c r="D612" s="204" t="s">
        <v>196</v>
      </c>
      <c r="E612" s="203"/>
      <c r="F612" s="203"/>
      <c r="G612" s="229" t="e">
        <f>G624+G630+G639+G647+G658+G661</f>
        <v>#REF!</v>
      </c>
      <c r="H612" s="229" t="e">
        <f>H647+#REF!+H658+#REF!+H661</f>
        <v>#REF!</v>
      </c>
      <c r="I612" s="229" t="e">
        <f>I647+#REF!+I658+#REF!+I661</f>
        <v>#REF!</v>
      </c>
      <c r="J612" s="229" t="e">
        <f>J647+#REF!+J658+#REF!+J661</f>
        <v>#REF!</v>
      </c>
      <c r="K612" s="229" t="e">
        <f>K647+#REF!+K658+#REF!+K661</f>
        <v>#REF!</v>
      </c>
      <c r="L612" s="229" t="e">
        <f>L647+#REF!+L658+#REF!+L661</f>
        <v>#REF!</v>
      </c>
      <c r="M612" s="229" t="e">
        <f>M647+#REF!+M658+#REF!+M661</f>
        <v>#REF!</v>
      </c>
      <c r="N612" s="229" t="e">
        <f>N647+#REF!+N658+#REF!+N661</f>
        <v>#REF!</v>
      </c>
      <c r="O612" s="229" t="e">
        <f>O647+#REF!+O658+#REF!+O661</f>
        <v>#REF!</v>
      </c>
      <c r="P612" s="229" t="e">
        <f>P647+#REF!+P658+#REF!+P661</f>
        <v>#REF!</v>
      </c>
      <c r="Q612" s="229" t="e">
        <f>Q647+#REF!+Q658+#REF!+Q661</f>
        <v>#REF!</v>
      </c>
      <c r="R612" s="229" t="e">
        <f>R647+#REF!+R658+R661</f>
        <v>#REF!</v>
      </c>
      <c r="S612" s="229" t="e">
        <f>S647+#REF!+S658+S661</f>
        <v>#REF!</v>
      </c>
      <c r="T612" s="229" t="e">
        <f>T647+#REF!+T658+T661</f>
        <v>#REF!</v>
      </c>
      <c r="U612" s="229" t="e">
        <f>U647+#REF!+U658+U661</f>
        <v>#REF!</v>
      </c>
      <c r="V612" s="229" t="e">
        <f>V647+#REF!+V658+V661</f>
        <v>#REF!</v>
      </c>
      <c r="W612" s="229" t="e">
        <f>W647+#REF!+W658+W661</f>
        <v>#REF!</v>
      </c>
      <c r="X612" s="229">
        <f>X647+X658+X661</f>
        <v>17611.7</v>
      </c>
      <c r="Y612" s="229">
        <f>Y647+Y658+Y661</f>
        <v>9047.7000000000007</v>
      </c>
      <c r="Z612" s="229">
        <f>Z647+Z658+Z661</f>
        <v>26659.4</v>
      </c>
      <c r="AA612" s="229">
        <f>AA647+AA658+AA661</f>
        <v>-4.9999999999954525E-3</v>
      </c>
      <c r="AB612" s="229">
        <f>AB647+AB658+AB661</f>
        <v>26659.395</v>
      </c>
    </row>
    <row r="613" spans="1:28" ht="24.75" hidden="1" customHeight="1" x14ac:dyDescent="0.2">
      <c r="A613" s="213" t="s">
        <v>123</v>
      </c>
      <c r="B613" s="225">
        <v>801</v>
      </c>
      <c r="C613" s="225" t="s">
        <v>312</v>
      </c>
      <c r="D613" s="206" t="s">
        <v>196</v>
      </c>
      <c r="E613" s="214" t="s">
        <v>332</v>
      </c>
      <c r="F613" s="225"/>
      <c r="G613" s="211"/>
      <c r="H613" s="211"/>
      <c r="I613" s="211">
        <f>I614</f>
        <v>-15113.39</v>
      </c>
      <c r="J613" s="211">
        <f>J614</f>
        <v>-15113.39</v>
      </c>
      <c r="K613" s="211">
        <f>K614</f>
        <v>-15113.39</v>
      </c>
      <c r="L613" s="211">
        <f>L614</f>
        <v>-15113.39</v>
      </c>
      <c r="M613" s="211">
        <f>M614</f>
        <v>-30226.78</v>
      </c>
      <c r="N613" s="211">
        <f t="shared" ref="N613:AB613" si="1185">N614</f>
        <v>-30226.78</v>
      </c>
      <c r="O613" s="211">
        <f t="shared" si="1185"/>
        <v>-45340.17</v>
      </c>
      <c r="P613" s="211">
        <f t="shared" si="1185"/>
        <v>-45340.17</v>
      </c>
      <c r="Q613" s="211">
        <f t="shared" si="1185"/>
        <v>-75566.95</v>
      </c>
      <c r="R613" s="211">
        <f t="shared" si="1185"/>
        <v>-75566.95</v>
      </c>
      <c r="S613" s="211">
        <f t="shared" si="1185"/>
        <v>-120907.12</v>
      </c>
      <c r="T613" s="211">
        <f t="shared" si="1185"/>
        <v>-120907.12</v>
      </c>
      <c r="U613" s="211">
        <f t="shared" si="1185"/>
        <v>-196474.06999999998</v>
      </c>
      <c r="V613" s="211">
        <f t="shared" si="1185"/>
        <v>-196474.06999999998</v>
      </c>
      <c r="W613" s="211">
        <f t="shared" si="1185"/>
        <v>-317381.19</v>
      </c>
      <c r="X613" s="211">
        <f t="shared" si="1185"/>
        <v>-317381.19</v>
      </c>
      <c r="Y613" s="211">
        <f t="shared" si="1185"/>
        <v>-513855.26</v>
      </c>
      <c r="Z613" s="211">
        <f t="shared" si="1185"/>
        <v>-513855.26</v>
      </c>
      <c r="AA613" s="211">
        <f t="shared" si="1185"/>
        <v>-831236.45</v>
      </c>
      <c r="AB613" s="211">
        <f t="shared" si="1185"/>
        <v>-831236.45</v>
      </c>
    </row>
    <row r="614" spans="1:28" ht="16.5" hidden="1" customHeight="1" x14ac:dyDescent="0.2">
      <c r="A614" s="213" t="s">
        <v>315</v>
      </c>
      <c r="B614" s="225">
        <v>801</v>
      </c>
      <c r="C614" s="225" t="s">
        <v>312</v>
      </c>
      <c r="D614" s="206" t="s">
        <v>196</v>
      </c>
      <c r="E614" s="214" t="s">
        <v>334</v>
      </c>
      <c r="F614" s="206"/>
      <c r="G614" s="211"/>
      <c r="H614" s="211"/>
      <c r="I614" s="211">
        <f>I621+I615+I616+I617+I618+I620+I622+I623+I619</f>
        <v>-15113.39</v>
      </c>
      <c r="J614" s="211">
        <f>J621+J615+J616+J617+J618+J620+J622+J623+J619</f>
        <v>-15113.39</v>
      </c>
      <c r="K614" s="211">
        <f>K621+K615+K616+K617+K618+K620+K622+K623+K619</f>
        <v>-15113.39</v>
      </c>
      <c r="L614" s="211">
        <f>L621+L615+L616+L617+L618+L620+L622+L623+L619</f>
        <v>-15113.39</v>
      </c>
      <c r="M614" s="211">
        <f>M621+M615+M616+M617+M618+M620+M622+M623+M619</f>
        <v>-30226.78</v>
      </c>
      <c r="N614" s="211">
        <f t="shared" ref="N614:R614" si="1186">N621+N615+N616+N617+N618+N620+N622+N623+N619</f>
        <v>-30226.78</v>
      </c>
      <c r="O614" s="211">
        <f t="shared" si="1186"/>
        <v>-45340.17</v>
      </c>
      <c r="P614" s="211">
        <f t="shared" si="1186"/>
        <v>-45340.17</v>
      </c>
      <c r="Q614" s="211">
        <f t="shared" si="1186"/>
        <v>-75566.95</v>
      </c>
      <c r="R614" s="211">
        <f t="shared" si="1186"/>
        <v>-75566.95</v>
      </c>
      <c r="S614" s="211">
        <f t="shared" ref="S614:T614" si="1187">S621+S615+S616+S617+S618+S620+S622+S623+S619</f>
        <v>-120907.12</v>
      </c>
      <c r="T614" s="211">
        <f t="shared" si="1187"/>
        <v>-120907.12</v>
      </c>
      <c r="U614" s="211">
        <f t="shared" ref="U614:V614" si="1188">U621+U615+U616+U617+U618+U620+U622+U623+U619</f>
        <v>-196474.06999999998</v>
      </c>
      <c r="V614" s="211">
        <f t="shared" si="1188"/>
        <v>-196474.06999999998</v>
      </c>
      <c r="W614" s="211">
        <f t="shared" ref="W614:X614" si="1189">W621+W615+W616+W617+W618+W620+W622+W623+W619</f>
        <v>-317381.19</v>
      </c>
      <c r="X614" s="211">
        <f t="shared" si="1189"/>
        <v>-317381.19</v>
      </c>
      <c r="Y614" s="211">
        <f t="shared" ref="Y614:Z614" si="1190">Y621+Y615+Y616+Y617+Y618+Y620+Y622+Y623+Y619</f>
        <v>-513855.26</v>
      </c>
      <c r="Z614" s="211">
        <f t="shared" si="1190"/>
        <v>-513855.26</v>
      </c>
      <c r="AA614" s="211">
        <f t="shared" ref="AA614:AB614" si="1191">AA621+AA615+AA616+AA617+AA618+AA620+AA622+AA623+AA619</f>
        <v>-831236.45</v>
      </c>
      <c r="AB614" s="211">
        <f t="shared" si="1191"/>
        <v>-831236.45</v>
      </c>
    </row>
    <row r="615" spans="1:28" ht="18.75" hidden="1" customHeight="1" x14ac:dyDescent="0.2">
      <c r="A615" s="213" t="s">
        <v>886</v>
      </c>
      <c r="B615" s="225">
        <v>801</v>
      </c>
      <c r="C615" s="225" t="s">
        <v>312</v>
      </c>
      <c r="D615" s="206" t="s">
        <v>196</v>
      </c>
      <c r="E615" s="214" t="s">
        <v>334</v>
      </c>
      <c r="F615" s="206" t="s">
        <v>96</v>
      </c>
      <c r="G615" s="211"/>
      <c r="H615" s="211"/>
      <c r="I615" s="211">
        <v>-9856.1</v>
      </c>
      <c r="J615" s="211">
        <f t="shared" ref="J615:J623" si="1192">G615+I615</f>
        <v>-9856.1</v>
      </c>
      <c r="K615" s="211">
        <v>-9856.1</v>
      </c>
      <c r="L615" s="211">
        <f t="shared" ref="L615:R623" si="1193">H615+J615</f>
        <v>-9856.1</v>
      </c>
      <c r="M615" s="211">
        <f t="shared" si="1193"/>
        <v>-19712.2</v>
      </c>
      <c r="N615" s="211">
        <f t="shared" si="1193"/>
        <v>-19712.2</v>
      </c>
      <c r="O615" s="211">
        <f t="shared" si="1193"/>
        <v>-29568.300000000003</v>
      </c>
      <c r="P615" s="211">
        <f t="shared" si="1193"/>
        <v>-29568.300000000003</v>
      </c>
      <c r="Q615" s="211">
        <f t="shared" si="1193"/>
        <v>-49280.5</v>
      </c>
      <c r="R615" s="211">
        <f t="shared" si="1193"/>
        <v>-49280.5</v>
      </c>
      <c r="S615" s="211">
        <f t="shared" ref="S615:S623" si="1194">O615+Q615</f>
        <v>-78848.800000000003</v>
      </c>
      <c r="T615" s="211">
        <f t="shared" ref="T615:T623" si="1195">P615+R615</f>
        <v>-78848.800000000003</v>
      </c>
      <c r="U615" s="211">
        <f t="shared" ref="U615:U623" si="1196">Q615+S615</f>
        <v>-128129.3</v>
      </c>
      <c r="V615" s="211">
        <f t="shared" ref="V615:V623" si="1197">R615+T615</f>
        <v>-128129.3</v>
      </c>
      <c r="W615" s="211">
        <f t="shared" ref="W615:W623" si="1198">S615+U615</f>
        <v>-206978.1</v>
      </c>
      <c r="X615" s="211">
        <f t="shared" ref="X615:X623" si="1199">T615+V615</f>
        <v>-206978.1</v>
      </c>
      <c r="Y615" s="211">
        <f t="shared" ref="Y615:Y623" si="1200">U615+W615</f>
        <v>-335107.40000000002</v>
      </c>
      <c r="Z615" s="211">
        <f t="shared" ref="Z615:Z623" si="1201">V615+X615</f>
        <v>-335107.40000000002</v>
      </c>
      <c r="AA615" s="211">
        <f t="shared" ref="AA615:AA623" si="1202">W615+Y615</f>
        <v>-542085.5</v>
      </c>
      <c r="AB615" s="211">
        <f t="shared" ref="AB615:AB623" si="1203">X615+Z615</f>
        <v>-542085.5</v>
      </c>
    </row>
    <row r="616" spans="1:28" ht="12" hidden="1" customHeight="1" x14ac:dyDescent="0.2">
      <c r="A616" s="213" t="s">
        <v>97</v>
      </c>
      <c r="B616" s="225">
        <v>801</v>
      </c>
      <c r="C616" s="225" t="s">
        <v>312</v>
      </c>
      <c r="D616" s="206" t="s">
        <v>196</v>
      </c>
      <c r="E616" s="214" t="s">
        <v>334</v>
      </c>
      <c r="F616" s="206" t="s">
        <v>98</v>
      </c>
      <c r="G616" s="211"/>
      <c r="H616" s="211"/>
      <c r="I616" s="211">
        <v>-480</v>
      </c>
      <c r="J616" s="211">
        <f t="shared" si="1192"/>
        <v>-480</v>
      </c>
      <c r="K616" s="211">
        <v>-480</v>
      </c>
      <c r="L616" s="211">
        <f t="shared" si="1193"/>
        <v>-480</v>
      </c>
      <c r="M616" s="211">
        <f t="shared" si="1193"/>
        <v>-960</v>
      </c>
      <c r="N616" s="211">
        <f t="shared" si="1193"/>
        <v>-960</v>
      </c>
      <c r="O616" s="211">
        <f t="shared" si="1193"/>
        <v>-1440</v>
      </c>
      <c r="P616" s="211">
        <f t="shared" si="1193"/>
        <v>-1440</v>
      </c>
      <c r="Q616" s="211">
        <f t="shared" si="1193"/>
        <v>-2400</v>
      </c>
      <c r="R616" s="211">
        <f t="shared" si="1193"/>
        <v>-2400</v>
      </c>
      <c r="S616" s="211">
        <f t="shared" si="1194"/>
        <v>-3840</v>
      </c>
      <c r="T616" s="211">
        <f t="shared" si="1195"/>
        <v>-3840</v>
      </c>
      <c r="U616" s="211">
        <f t="shared" si="1196"/>
        <v>-6240</v>
      </c>
      <c r="V616" s="211">
        <f t="shared" si="1197"/>
        <v>-6240</v>
      </c>
      <c r="W616" s="211">
        <f t="shared" si="1198"/>
        <v>-10080</v>
      </c>
      <c r="X616" s="211">
        <f t="shared" si="1199"/>
        <v>-10080</v>
      </c>
      <c r="Y616" s="211">
        <f t="shared" si="1200"/>
        <v>-16320</v>
      </c>
      <c r="Z616" s="211">
        <f t="shared" si="1201"/>
        <v>-16320</v>
      </c>
      <c r="AA616" s="211">
        <f t="shared" si="1202"/>
        <v>-26400</v>
      </c>
      <c r="AB616" s="211">
        <f t="shared" si="1203"/>
        <v>-26400</v>
      </c>
    </row>
    <row r="617" spans="1:28" ht="25.5" hidden="1" customHeight="1" x14ac:dyDescent="0.2">
      <c r="A617" s="213" t="s">
        <v>99</v>
      </c>
      <c r="B617" s="225">
        <v>801</v>
      </c>
      <c r="C617" s="225" t="s">
        <v>312</v>
      </c>
      <c r="D617" s="206" t="s">
        <v>196</v>
      </c>
      <c r="E617" s="214" t="s">
        <v>399</v>
      </c>
      <c r="F617" s="206" t="s">
        <v>100</v>
      </c>
      <c r="G617" s="211"/>
      <c r="H617" s="211"/>
      <c r="I617" s="211"/>
      <c r="J617" s="211">
        <f t="shared" si="1192"/>
        <v>0</v>
      </c>
      <c r="K617" s="211"/>
      <c r="L617" s="211">
        <f t="shared" si="1193"/>
        <v>0</v>
      </c>
      <c r="M617" s="211">
        <f t="shared" si="1193"/>
        <v>0</v>
      </c>
      <c r="N617" s="211">
        <f t="shared" si="1193"/>
        <v>0</v>
      </c>
      <c r="O617" s="211">
        <f t="shared" si="1193"/>
        <v>0</v>
      </c>
      <c r="P617" s="211">
        <f t="shared" si="1193"/>
        <v>0</v>
      </c>
      <c r="Q617" s="211">
        <f t="shared" si="1193"/>
        <v>0</v>
      </c>
      <c r="R617" s="211">
        <f t="shared" si="1193"/>
        <v>0</v>
      </c>
      <c r="S617" s="211">
        <f t="shared" si="1194"/>
        <v>0</v>
      </c>
      <c r="T617" s="211">
        <f t="shared" si="1195"/>
        <v>0</v>
      </c>
      <c r="U617" s="211">
        <f t="shared" si="1196"/>
        <v>0</v>
      </c>
      <c r="V617" s="211">
        <f t="shared" si="1197"/>
        <v>0</v>
      </c>
      <c r="W617" s="211">
        <f t="shared" si="1198"/>
        <v>0</v>
      </c>
      <c r="X617" s="211">
        <f t="shared" si="1199"/>
        <v>0</v>
      </c>
      <c r="Y617" s="211">
        <f t="shared" si="1200"/>
        <v>0</v>
      </c>
      <c r="Z617" s="211">
        <f t="shared" si="1201"/>
        <v>0</v>
      </c>
      <c r="AA617" s="211">
        <f t="shared" si="1202"/>
        <v>0</v>
      </c>
      <c r="AB617" s="211">
        <f t="shared" si="1203"/>
        <v>0</v>
      </c>
    </row>
    <row r="618" spans="1:28" ht="25.5" hidden="1" customHeight="1" x14ac:dyDescent="0.2">
      <c r="A618" s="213" t="s">
        <v>101</v>
      </c>
      <c r="B618" s="225">
        <v>801</v>
      </c>
      <c r="C618" s="225" t="s">
        <v>312</v>
      </c>
      <c r="D618" s="206" t="s">
        <v>196</v>
      </c>
      <c r="E618" s="214" t="s">
        <v>399</v>
      </c>
      <c r="F618" s="206" t="s">
        <v>102</v>
      </c>
      <c r="G618" s="211"/>
      <c r="H618" s="211"/>
      <c r="I618" s="211"/>
      <c r="J618" s="211">
        <f t="shared" si="1192"/>
        <v>0</v>
      </c>
      <c r="K618" s="211"/>
      <c r="L618" s="211">
        <f t="shared" si="1193"/>
        <v>0</v>
      </c>
      <c r="M618" s="211">
        <f t="shared" si="1193"/>
        <v>0</v>
      </c>
      <c r="N618" s="211">
        <f t="shared" si="1193"/>
        <v>0</v>
      </c>
      <c r="O618" s="211">
        <f t="shared" si="1193"/>
        <v>0</v>
      </c>
      <c r="P618" s="211">
        <f t="shared" si="1193"/>
        <v>0</v>
      </c>
      <c r="Q618" s="211">
        <f t="shared" si="1193"/>
        <v>0</v>
      </c>
      <c r="R618" s="211">
        <f t="shared" si="1193"/>
        <v>0</v>
      </c>
      <c r="S618" s="211">
        <f t="shared" si="1194"/>
        <v>0</v>
      </c>
      <c r="T618" s="211">
        <f t="shared" si="1195"/>
        <v>0</v>
      </c>
      <c r="U618" s="211">
        <f t="shared" si="1196"/>
        <v>0</v>
      </c>
      <c r="V618" s="211">
        <f t="shared" si="1197"/>
        <v>0</v>
      </c>
      <c r="W618" s="211">
        <f t="shared" si="1198"/>
        <v>0</v>
      </c>
      <c r="X618" s="211">
        <f t="shared" si="1199"/>
        <v>0</v>
      </c>
      <c r="Y618" s="211">
        <f t="shared" si="1200"/>
        <v>0</v>
      </c>
      <c r="Z618" s="211">
        <f t="shared" si="1201"/>
        <v>0</v>
      </c>
      <c r="AA618" s="211">
        <f t="shared" si="1202"/>
        <v>0</v>
      </c>
      <c r="AB618" s="211">
        <f t="shared" si="1203"/>
        <v>0</v>
      </c>
    </row>
    <row r="619" spans="1:28" ht="18" hidden="1" customHeight="1" x14ac:dyDescent="0.2">
      <c r="A619" s="213" t="s">
        <v>99</v>
      </c>
      <c r="B619" s="225">
        <v>801</v>
      </c>
      <c r="C619" s="225" t="s">
        <v>312</v>
      </c>
      <c r="D619" s="206" t="s">
        <v>196</v>
      </c>
      <c r="E619" s="214" t="s">
        <v>334</v>
      </c>
      <c r="F619" s="206" t="s">
        <v>100</v>
      </c>
      <c r="G619" s="211"/>
      <c r="H619" s="211"/>
      <c r="I619" s="211">
        <v>-500</v>
      </c>
      <c r="J619" s="211">
        <f t="shared" si="1192"/>
        <v>-500</v>
      </c>
      <c r="K619" s="211">
        <v>-500</v>
      </c>
      <c r="L619" s="211">
        <f t="shared" si="1193"/>
        <v>-500</v>
      </c>
      <c r="M619" s="211">
        <f t="shared" si="1193"/>
        <v>-1000</v>
      </c>
      <c r="N619" s="211">
        <f t="shared" si="1193"/>
        <v>-1000</v>
      </c>
      <c r="O619" s="211">
        <f t="shared" si="1193"/>
        <v>-1500</v>
      </c>
      <c r="P619" s="211">
        <f t="shared" si="1193"/>
        <v>-1500</v>
      </c>
      <c r="Q619" s="211">
        <f t="shared" si="1193"/>
        <v>-2500</v>
      </c>
      <c r="R619" s="211">
        <f t="shared" si="1193"/>
        <v>-2500</v>
      </c>
      <c r="S619" s="211">
        <f t="shared" si="1194"/>
        <v>-4000</v>
      </c>
      <c r="T619" s="211">
        <f t="shared" si="1195"/>
        <v>-4000</v>
      </c>
      <c r="U619" s="211">
        <f t="shared" si="1196"/>
        <v>-6500</v>
      </c>
      <c r="V619" s="211">
        <f t="shared" si="1197"/>
        <v>-6500</v>
      </c>
      <c r="W619" s="211">
        <f t="shared" si="1198"/>
        <v>-10500</v>
      </c>
      <c r="X619" s="211">
        <f t="shared" si="1199"/>
        <v>-10500</v>
      </c>
      <c r="Y619" s="211">
        <f t="shared" si="1200"/>
        <v>-17000</v>
      </c>
      <c r="Z619" s="211">
        <f t="shared" si="1201"/>
        <v>-17000</v>
      </c>
      <c r="AA619" s="211">
        <f t="shared" si="1202"/>
        <v>-27500</v>
      </c>
      <c r="AB619" s="211">
        <f t="shared" si="1203"/>
        <v>-27500</v>
      </c>
    </row>
    <row r="620" spans="1:28" ht="17.25" hidden="1" customHeight="1" x14ac:dyDescent="0.2">
      <c r="A620" s="213" t="s">
        <v>1222</v>
      </c>
      <c r="B620" s="225">
        <v>801</v>
      </c>
      <c r="C620" s="225" t="s">
        <v>312</v>
      </c>
      <c r="D620" s="206" t="s">
        <v>196</v>
      </c>
      <c r="E620" s="214" t="s">
        <v>334</v>
      </c>
      <c r="F620" s="206" t="s">
        <v>94</v>
      </c>
      <c r="G620" s="211"/>
      <c r="H620" s="211"/>
      <c r="I620" s="211">
        <v>-4027.29</v>
      </c>
      <c r="J620" s="211">
        <f t="shared" si="1192"/>
        <v>-4027.29</v>
      </c>
      <c r="K620" s="211">
        <v>-4027.29</v>
      </c>
      <c r="L620" s="211">
        <f t="shared" si="1193"/>
        <v>-4027.29</v>
      </c>
      <c r="M620" s="211">
        <f t="shared" si="1193"/>
        <v>-8054.58</v>
      </c>
      <c r="N620" s="211">
        <f t="shared" si="1193"/>
        <v>-8054.58</v>
      </c>
      <c r="O620" s="211">
        <f t="shared" si="1193"/>
        <v>-12081.869999999999</v>
      </c>
      <c r="P620" s="211">
        <f t="shared" si="1193"/>
        <v>-12081.869999999999</v>
      </c>
      <c r="Q620" s="211">
        <f t="shared" si="1193"/>
        <v>-20136.449999999997</v>
      </c>
      <c r="R620" s="211">
        <f t="shared" si="1193"/>
        <v>-20136.449999999997</v>
      </c>
      <c r="S620" s="211">
        <f t="shared" si="1194"/>
        <v>-32218.319999999996</v>
      </c>
      <c r="T620" s="211">
        <f t="shared" si="1195"/>
        <v>-32218.319999999996</v>
      </c>
      <c r="U620" s="211">
        <f t="shared" si="1196"/>
        <v>-52354.76999999999</v>
      </c>
      <c r="V620" s="211">
        <f t="shared" si="1197"/>
        <v>-52354.76999999999</v>
      </c>
      <c r="W620" s="211">
        <f t="shared" si="1198"/>
        <v>-84573.089999999982</v>
      </c>
      <c r="X620" s="211">
        <f t="shared" si="1199"/>
        <v>-84573.089999999982</v>
      </c>
      <c r="Y620" s="211">
        <f t="shared" si="1200"/>
        <v>-136927.85999999999</v>
      </c>
      <c r="Z620" s="211">
        <f t="shared" si="1201"/>
        <v>-136927.85999999999</v>
      </c>
      <c r="AA620" s="211">
        <f t="shared" si="1202"/>
        <v>-221500.94999999995</v>
      </c>
      <c r="AB620" s="211">
        <f t="shared" si="1203"/>
        <v>-221500.94999999995</v>
      </c>
    </row>
    <row r="621" spans="1:28" ht="12.75" hidden="1" customHeight="1" x14ac:dyDescent="0.2">
      <c r="A621" s="213" t="s">
        <v>320</v>
      </c>
      <c r="B621" s="225">
        <v>801</v>
      </c>
      <c r="C621" s="225" t="s">
        <v>312</v>
      </c>
      <c r="D621" s="206" t="s">
        <v>196</v>
      </c>
      <c r="E621" s="214" t="s">
        <v>334</v>
      </c>
      <c r="F621" s="206" t="s">
        <v>64</v>
      </c>
      <c r="G621" s="211"/>
      <c r="H621" s="211"/>
      <c r="I621" s="211"/>
      <c r="J621" s="211">
        <f t="shared" si="1192"/>
        <v>0</v>
      </c>
      <c r="K621" s="211"/>
      <c r="L621" s="211">
        <f t="shared" si="1193"/>
        <v>0</v>
      </c>
      <c r="M621" s="211">
        <f t="shared" si="1193"/>
        <v>0</v>
      </c>
      <c r="N621" s="211">
        <f t="shared" si="1193"/>
        <v>0</v>
      </c>
      <c r="O621" s="211">
        <f t="shared" si="1193"/>
        <v>0</v>
      </c>
      <c r="P621" s="211">
        <f t="shared" si="1193"/>
        <v>0</v>
      </c>
      <c r="Q621" s="211">
        <f t="shared" si="1193"/>
        <v>0</v>
      </c>
      <c r="R621" s="211">
        <f t="shared" si="1193"/>
        <v>0</v>
      </c>
      <c r="S621" s="211">
        <f t="shared" si="1194"/>
        <v>0</v>
      </c>
      <c r="T621" s="211">
        <f t="shared" si="1195"/>
        <v>0</v>
      </c>
      <c r="U621" s="211">
        <f t="shared" si="1196"/>
        <v>0</v>
      </c>
      <c r="V621" s="211">
        <f t="shared" si="1197"/>
        <v>0</v>
      </c>
      <c r="W621" s="211">
        <f t="shared" si="1198"/>
        <v>0</v>
      </c>
      <c r="X621" s="211">
        <f t="shared" si="1199"/>
        <v>0</v>
      </c>
      <c r="Y621" s="211">
        <f t="shared" si="1200"/>
        <v>0</v>
      </c>
      <c r="Z621" s="211">
        <f t="shared" si="1201"/>
        <v>0</v>
      </c>
      <c r="AA621" s="211">
        <f t="shared" si="1202"/>
        <v>0</v>
      </c>
      <c r="AB621" s="211">
        <f t="shared" si="1203"/>
        <v>0</v>
      </c>
    </row>
    <row r="622" spans="1:28" hidden="1" x14ac:dyDescent="0.2">
      <c r="A622" s="213" t="s">
        <v>103</v>
      </c>
      <c r="B622" s="225">
        <v>801</v>
      </c>
      <c r="C622" s="225" t="s">
        <v>312</v>
      </c>
      <c r="D622" s="206" t="s">
        <v>196</v>
      </c>
      <c r="E622" s="214" t="s">
        <v>334</v>
      </c>
      <c r="F622" s="206" t="s">
        <v>104</v>
      </c>
      <c r="G622" s="211"/>
      <c r="H622" s="211"/>
      <c r="I622" s="211">
        <v>-210</v>
      </c>
      <c r="J622" s="211">
        <f t="shared" si="1192"/>
        <v>-210</v>
      </c>
      <c r="K622" s="211">
        <v>-210</v>
      </c>
      <c r="L622" s="211">
        <f t="shared" si="1193"/>
        <v>-210</v>
      </c>
      <c r="M622" s="211">
        <f t="shared" si="1193"/>
        <v>-420</v>
      </c>
      <c r="N622" s="211">
        <f t="shared" si="1193"/>
        <v>-420</v>
      </c>
      <c r="O622" s="211">
        <f t="shared" si="1193"/>
        <v>-630</v>
      </c>
      <c r="P622" s="211">
        <f t="shared" si="1193"/>
        <v>-630</v>
      </c>
      <c r="Q622" s="211">
        <f t="shared" si="1193"/>
        <v>-1050</v>
      </c>
      <c r="R622" s="211">
        <f t="shared" si="1193"/>
        <v>-1050</v>
      </c>
      <c r="S622" s="211">
        <f t="shared" si="1194"/>
        <v>-1680</v>
      </c>
      <c r="T622" s="211">
        <f t="shared" si="1195"/>
        <v>-1680</v>
      </c>
      <c r="U622" s="211">
        <f t="shared" si="1196"/>
        <v>-2730</v>
      </c>
      <c r="V622" s="211">
        <f t="shared" si="1197"/>
        <v>-2730</v>
      </c>
      <c r="W622" s="211">
        <f t="shared" si="1198"/>
        <v>-4410</v>
      </c>
      <c r="X622" s="211">
        <f t="shared" si="1199"/>
        <v>-4410</v>
      </c>
      <c r="Y622" s="211">
        <f t="shared" si="1200"/>
        <v>-7140</v>
      </c>
      <c r="Z622" s="211">
        <f t="shared" si="1201"/>
        <v>-7140</v>
      </c>
      <c r="AA622" s="211">
        <f t="shared" si="1202"/>
        <v>-11550</v>
      </c>
      <c r="AB622" s="211">
        <f t="shared" si="1203"/>
        <v>-11550</v>
      </c>
    </row>
    <row r="623" spans="1:28" hidden="1" x14ac:dyDescent="0.2">
      <c r="A623" s="213" t="s">
        <v>105</v>
      </c>
      <c r="B623" s="225">
        <v>801</v>
      </c>
      <c r="C623" s="225" t="s">
        <v>312</v>
      </c>
      <c r="D623" s="206" t="s">
        <v>196</v>
      </c>
      <c r="E623" s="214" t="s">
        <v>334</v>
      </c>
      <c r="F623" s="206" t="s">
        <v>106</v>
      </c>
      <c r="G623" s="211"/>
      <c r="H623" s="211"/>
      <c r="I623" s="211">
        <v>-40</v>
      </c>
      <c r="J623" s="211">
        <f t="shared" si="1192"/>
        <v>-40</v>
      </c>
      <c r="K623" s="211">
        <v>-40</v>
      </c>
      <c r="L623" s="211">
        <f t="shared" si="1193"/>
        <v>-40</v>
      </c>
      <c r="M623" s="211">
        <f t="shared" si="1193"/>
        <v>-80</v>
      </c>
      <c r="N623" s="211">
        <f t="shared" si="1193"/>
        <v>-80</v>
      </c>
      <c r="O623" s="211">
        <f t="shared" si="1193"/>
        <v>-120</v>
      </c>
      <c r="P623" s="211">
        <f t="shared" si="1193"/>
        <v>-120</v>
      </c>
      <c r="Q623" s="211">
        <f t="shared" si="1193"/>
        <v>-200</v>
      </c>
      <c r="R623" s="211">
        <f t="shared" si="1193"/>
        <v>-200</v>
      </c>
      <c r="S623" s="211">
        <f t="shared" si="1194"/>
        <v>-320</v>
      </c>
      <c r="T623" s="211">
        <f t="shared" si="1195"/>
        <v>-320</v>
      </c>
      <c r="U623" s="211">
        <f t="shared" si="1196"/>
        <v>-520</v>
      </c>
      <c r="V623" s="211">
        <f t="shared" si="1197"/>
        <v>-520</v>
      </c>
      <c r="W623" s="211">
        <f t="shared" si="1198"/>
        <v>-840</v>
      </c>
      <c r="X623" s="211">
        <f t="shared" si="1199"/>
        <v>-840</v>
      </c>
      <c r="Y623" s="211">
        <f t="shared" si="1200"/>
        <v>-1360</v>
      </c>
      <c r="Z623" s="211">
        <f t="shared" si="1201"/>
        <v>-1360</v>
      </c>
      <c r="AA623" s="211">
        <f t="shared" si="1202"/>
        <v>-2200</v>
      </c>
      <c r="AB623" s="211">
        <f t="shared" si="1203"/>
        <v>-2200</v>
      </c>
    </row>
    <row r="624" spans="1:28" ht="60.75" hidden="1" customHeight="1" x14ac:dyDescent="0.2">
      <c r="A624" s="224" t="s">
        <v>713</v>
      </c>
      <c r="B624" s="225">
        <v>801</v>
      </c>
      <c r="C624" s="226" t="s">
        <v>190</v>
      </c>
      <c r="D624" s="226" t="s">
        <v>196</v>
      </c>
      <c r="E624" s="226" t="s">
        <v>440</v>
      </c>
      <c r="F624" s="203"/>
      <c r="G624" s="211"/>
      <c r="H624" s="211"/>
      <c r="I624" s="211">
        <f>I625</f>
        <v>-31.5</v>
      </c>
      <c r="J624" s="211" t="e">
        <f>J625</f>
        <v>#REF!</v>
      </c>
      <c r="K624" s="211">
        <f>K625</f>
        <v>-31.5</v>
      </c>
      <c r="L624" s="211" t="e">
        <f>L625</f>
        <v>#REF!</v>
      </c>
      <c r="M624" s="211" t="e">
        <f>M625</f>
        <v>#REF!</v>
      </c>
      <c r="N624" s="211" t="e">
        <f t="shared" ref="N624:AB624" si="1204">N625</f>
        <v>#REF!</v>
      </c>
      <c r="O624" s="211" t="e">
        <f t="shared" si="1204"/>
        <v>#REF!</v>
      </c>
      <c r="P624" s="211" t="e">
        <f t="shared" si="1204"/>
        <v>#REF!</v>
      </c>
      <c r="Q624" s="211" t="e">
        <f t="shared" si="1204"/>
        <v>#REF!</v>
      </c>
      <c r="R624" s="211" t="e">
        <f t="shared" si="1204"/>
        <v>#REF!</v>
      </c>
      <c r="S624" s="211" t="e">
        <f t="shared" si="1204"/>
        <v>#REF!</v>
      </c>
      <c r="T624" s="211" t="e">
        <f t="shared" si="1204"/>
        <v>#REF!</v>
      </c>
      <c r="U624" s="211" t="e">
        <f t="shared" si="1204"/>
        <v>#REF!</v>
      </c>
      <c r="V624" s="211" t="e">
        <f t="shared" si="1204"/>
        <v>#REF!</v>
      </c>
      <c r="W624" s="211" t="e">
        <f t="shared" si="1204"/>
        <v>#REF!</v>
      </c>
      <c r="X624" s="211" t="e">
        <f t="shared" si="1204"/>
        <v>#REF!</v>
      </c>
      <c r="Y624" s="211" t="e">
        <f t="shared" si="1204"/>
        <v>#REF!</v>
      </c>
      <c r="Z624" s="211" t="e">
        <f t="shared" si="1204"/>
        <v>#REF!</v>
      </c>
      <c r="AA624" s="211" t="e">
        <f t="shared" si="1204"/>
        <v>#REF!</v>
      </c>
      <c r="AB624" s="211" t="e">
        <f t="shared" si="1204"/>
        <v>#REF!</v>
      </c>
    </row>
    <row r="625" spans="1:28" ht="19.5" hidden="1" customHeight="1" x14ac:dyDescent="0.2">
      <c r="A625" s="213" t="s">
        <v>1222</v>
      </c>
      <c r="B625" s="225">
        <v>801</v>
      </c>
      <c r="C625" s="225" t="s">
        <v>312</v>
      </c>
      <c r="D625" s="206" t="s">
        <v>196</v>
      </c>
      <c r="E625" s="206" t="s">
        <v>440</v>
      </c>
      <c r="F625" s="206" t="s">
        <v>94</v>
      </c>
      <c r="G625" s="211"/>
      <c r="H625" s="211"/>
      <c r="I625" s="211">
        <v>-31.5</v>
      </c>
      <c r="J625" s="211" t="e">
        <f>#REF!+I625</f>
        <v>#REF!</v>
      </c>
      <c r="K625" s="211">
        <v>-31.5</v>
      </c>
      <c r="L625" s="211" t="e">
        <f>#REF!+J625</f>
        <v>#REF!</v>
      </c>
      <c r="M625" s="211" t="e">
        <f>#REF!+K625</f>
        <v>#REF!</v>
      </c>
      <c r="N625" s="211" t="e">
        <f>#REF!+L625</f>
        <v>#REF!</v>
      </c>
      <c r="O625" s="211" t="e">
        <f>#REF!+M625</f>
        <v>#REF!</v>
      </c>
      <c r="P625" s="211" t="e">
        <f>#REF!+N625</f>
        <v>#REF!</v>
      </c>
      <c r="Q625" s="211" t="e">
        <f>#REF!+O625</f>
        <v>#REF!</v>
      </c>
      <c r="R625" s="211" t="e">
        <f>#REF!+P625</f>
        <v>#REF!</v>
      </c>
      <c r="S625" s="211" t="e">
        <f>#REF!+Q625</f>
        <v>#REF!</v>
      </c>
      <c r="T625" s="211" t="e">
        <f>#REF!+R625</f>
        <v>#REF!</v>
      </c>
      <c r="U625" s="211" t="e">
        <f>#REF!+S625</f>
        <v>#REF!</v>
      </c>
      <c r="V625" s="211" t="e">
        <f>#REF!+T625</f>
        <v>#REF!</v>
      </c>
      <c r="W625" s="211" t="e">
        <f>#REF!+U625</f>
        <v>#REF!</v>
      </c>
      <c r="X625" s="211" t="e">
        <f>#REF!+V625</f>
        <v>#REF!</v>
      </c>
      <c r="Y625" s="211" t="e">
        <f>#REF!+W625</f>
        <v>#REF!</v>
      </c>
      <c r="Z625" s="211" t="e">
        <f>#REF!+X625</f>
        <v>#REF!</v>
      </c>
      <c r="AA625" s="211" t="e">
        <f>#REF!+Y625</f>
        <v>#REF!</v>
      </c>
      <c r="AB625" s="211" t="e">
        <f>#REF!+Z625</f>
        <v>#REF!</v>
      </c>
    </row>
    <row r="626" spans="1:28" ht="12.75" hidden="1" customHeight="1" x14ac:dyDescent="0.2">
      <c r="A626" s="213" t="s">
        <v>97</v>
      </c>
      <c r="B626" s="225">
        <v>801</v>
      </c>
      <c r="C626" s="225" t="s">
        <v>312</v>
      </c>
      <c r="D626" s="206" t="s">
        <v>198</v>
      </c>
      <c r="E626" s="206" t="s">
        <v>363</v>
      </c>
      <c r="F626" s="206" t="s">
        <v>98</v>
      </c>
      <c r="G626" s="211"/>
      <c r="H626" s="211"/>
      <c r="I626" s="211"/>
      <c r="J626" s="211" t="e">
        <f>#REF!+I626</f>
        <v>#REF!</v>
      </c>
      <c r="K626" s="211"/>
      <c r="L626" s="211" t="e">
        <f t="shared" ref="L626:R629" si="1205">F626+J626</f>
        <v>#REF!</v>
      </c>
      <c r="M626" s="211">
        <f t="shared" si="1205"/>
        <v>0</v>
      </c>
      <c r="N626" s="211" t="e">
        <f t="shared" si="1205"/>
        <v>#REF!</v>
      </c>
      <c r="O626" s="211">
        <f t="shared" si="1205"/>
        <v>0</v>
      </c>
      <c r="P626" s="211" t="e">
        <f t="shared" si="1205"/>
        <v>#REF!</v>
      </c>
      <c r="Q626" s="211">
        <f t="shared" si="1205"/>
        <v>0</v>
      </c>
      <c r="R626" s="211" t="e">
        <f t="shared" si="1205"/>
        <v>#REF!</v>
      </c>
      <c r="S626" s="211">
        <f t="shared" ref="S626:S629" si="1206">M626+Q626</f>
        <v>0</v>
      </c>
      <c r="T626" s="211" t="e">
        <f t="shared" ref="T626:T629" si="1207">N626+R626</f>
        <v>#REF!</v>
      </c>
      <c r="U626" s="211">
        <f t="shared" ref="U626:U629" si="1208">O626+S626</f>
        <v>0</v>
      </c>
      <c r="V626" s="211" t="e">
        <f t="shared" ref="V626:V629" si="1209">P626+T626</f>
        <v>#REF!</v>
      </c>
      <c r="W626" s="211">
        <f t="shared" ref="W626:W629" si="1210">Q626+U626</f>
        <v>0</v>
      </c>
      <c r="X626" s="211" t="e">
        <f t="shared" ref="X626:X629" si="1211">R626+V626</f>
        <v>#REF!</v>
      </c>
      <c r="Y626" s="211">
        <f t="shared" ref="Y626:Y629" si="1212">S626+W626</f>
        <v>0</v>
      </c>
      <c r="Z626" s="211" t="e">
        <f t="shared" ref="Z626:Z629" si="1213">T626+X626</f>
        <v>#REF!</v>
      </c>
      <c r="AA626" s="211">
        <f t="shared" ref="AA626:AA629" si="1214">U626+Y626</f>
        <v>0</v>
      </c>
      <c r="AB626" s="211" t="e">
        <f t="shared" ref="AB626:AB629" si="1215">V626+Z626</f>
        <v>#REF!</v>
      </c>
    </row>
    <row r="627" spans="1:28" ht="12.75" hidden="1" customHeight="1" x14ac:dyDescent="0.2">
      <c r="A627" s="213" t="s">
        <v>121</v>
      </c>
      <c r="B627" s="225">
        <v>801</v>
      </c>
      <c r="C627" s="225" t="s">
        <v>312</v>
      </c>
      <c r="D627" s="206" t="s">
        <v>198</v>
      </c>
      <c r="E627" s="206" t="s">
        <v>363</v>
      </c>
      <c r="F627" s="206" t="s">
        <v>94</v>
      </c>
      <c r="G627" s="211"/>
      <c r="H627" s="211"/>
      <c r="I627" s="211"/>
      <c r="J627" s="211" t="e">
        <f>#REF!+I627</f>
        <v>#REF!</v>
      </c>
      <c r="K627" s="211"/>
      <c r="L627" s="211" t="e">
        <f t="shared" si="1205"/>
        <v>#REF!</v>
      </c>
      <c r="M627" s="211">
        <f t="shared" si="1205"/>
        <v>0</v>
      </c>
      <c r="N627" s="211" t="e">
        <f t="shared" si="1205"/>
        <v>#REF!</v>
      </c>
      <c r="O627" s="211">
        <f t="shared" si="1205"/>
        <v>0</v>
      </c>
      <c r="P627" s="211" t="e">
        <f t="shared" si="1205"/>
        <v>#REF!</v>
      </c>
      <c r="Q627" s="211">
        <f t="shared" si="1205"/>
        <v>0</v>
      </c>
      <c r="R627" s="211" t="e">
        <f t="shared" si="1205"/>
        <v>#REF!</v>
      </c>
      <c r="S627" s="211">
        <f t="shared" si="1206"/>
        <v>0</v>
      </c>
      <c r="T627" s="211" t="e">
        <f t="shared" si="1207"/>
        <v>#REF!</v>
      </c>
      <c r="U627" s="211">
        <f t="shared" si="1208"/>
        <v>0</v>
      </c>
      <c r="V627" s="211" t="e">
        <f t="shared" si="1209"/>
        <v>#REF!</v>
      </c>
      <c r="W627" s="211">
        <f t="shared" si="1210"/>
        <v>0</v>
      </c>
      <c r="X627" s="211" t="e">
        <f t="shared" si="1211"/>
        <v>#REF!</v>
      </c>
      <c r="Y627" s="211">
        <f t="shared" si="1212"/>
        <v>0</v>
      </c>
      <c r="Z627" s="211" t="e">
        <f t="shared" si="1213"/>
        <v>#REF!</v>
      </c>
      <c r="AA627" s="211">
        <f t="shared" si="1214"/>
        <v>0</v>
      </c>
      <c r="AB627" s="211" t="e">
        <f t="shared" si="1215"/>
        <v>#REF!</v>
      </c>
    </row>
    <row r="628" spans="1:28" ht="12.75" hidden="1" customHeight="1" x14ac:dyDescent="0.2">
      <c r="A628" s="213" t="s">
        <v>63</v>
      </c>
      <c r="B628" s="225">
        <v>801</v>
      </c>
      <c r="C628" s="225" t="s">
        <v>312</v>
      </c>
      <c r="D628" s="206" t="s">
        <v>198</v>
      </c>
      <c r="E628" s="206" t="s">
        <v>363</v>
      </c>
      <c r="F628" s="206" t="s">
        <v>64</v>
      </c>
      <c r="G628" s="211"/>
      <c r="H628" s="211"/>
      <c r="I628" s="211"/>
      <c r="J628" s="211" t="e">
        <f>#REF!+I628</f>
        <v>#REF!</v>
      </c>
      <c r="K628" s="211"/>
      <c r="L628" s="211" t="e">
        <f t="shared" si="1205"/>
        <v>#REF!</v>
      </c>
      <c r="M628" s="211">
        <f t="shared" si="1205"/>
        <v>0</v>
      </c>
      <c r="N628" s="211" t="e">
        <f t="shared" si="1205"/>
        <v>#REF!</v>
      </c>
      <c r="O628" s="211">
        <f t="shared" si="1205"/>
        <v>0</v>
      </c>
      <c r="P628" s="211" t="e">
        <f t="shared" si="1205"/>
        <v>#REF!</v>
      </c>
      <c r="Q628" s="211">
        <f t="shared" si="1205"/>
        <v>0</v>
      </c>
      <c r="R628" s="211" t="e">
        <f t="shared" si="1205"/>
        <v>#REF!</v>
      </c>
      <c r="S628" s="211">
        <f t="shared" si="1206"/>
        <v>0</v>
      </c>
      <c r="T628" s="211" t="e">
        <f t="shared" si="1207"/>
        <v>#REF!</v>
      </c>
      <c r="U628" s="211">
        <f t="shared" si="1208"/>
        <v>0</v>
      </c>
      <c r="V628" s="211" t="e">
        <f t="shared" si="1209"/>
        <v>#REF!</v>
      </c>
      <c r="W628" s="211">
        <f t="shared" si="1210"/>
        <v>0</v>
      </c>
      <c r="X628" s="211" t="e">
        <f t="shared" si="1211"/>
        <v>#REF!</v>
      </c>
      <c r="Y628" s="211">
        <f t="shared" si="1212"/>
        <v>0</v>
      </c>
      <c r="Z628" s="211" t="e">
        <f t="shared" si="1213"/>
        <v>#REF!</v>
      </c>
      <c r="AA628" s="211">
        <f t="shared" si="1214"/>
        <v>0</v>
      </c>
      <c r="AB628" s="211" t="e">
        <f t="shared" si="1215"/>
        <v>#REF!</v>
      </c>
    </row>
    <row r="629" spans="1:28" ht="12.75" hidden="1" customHeight="1" x14ac:dyDescent="0.2">
      <c r="A629" s="213" t="s">
        <v>302</v>
      </c>
      <c r="B629" s="225">
        <v>801</v>
      </c>
      <c r="C629" s="225" t="s">
        <v>312</v>
      </c>
      <c r="D629" s="206" t="s">
        <v>198</v>
      </c>
      <c r="E629" s="206" t="s">
        <v>316</v>
      </c>
      <c r="F629" s="206" t="s">
        <v>303</v>
      </c>
      <c r="G629" s="211"/>
      <c r="H629" s="211"/>
      <c r="I629" s="211"/>
      <c r="J629" s="211" t="e">
        <f>#REF!+I629</f>
        <v>#REF!</v>
      </c>
      <c r="K629" s="211"/>
      <c r="L629" s="211" t="e">
        <f t="shared" si="1205"/>
        <v>#REF!</v>
      </c>
      <c r="M629" s="211">
        <f t="shared" si="1205"/>
        <v>0</v>
      </c>
      <c r="N629" s="211" t="e">
        <f t="shared" si="1205"/>
        <v>#REF!</v>
      </c>
      <c r="O629" s="211">
        <f t="shared" si="1205"/>
        <v>0</v>
      </c>
      <c r="P629" s="211" t="e">
        <f t="shared" si="1205"/>
        <v>#REF!</v>
      </c>
      <c r="Q629" s="211">
        <f t="shared" si="1205"/>
        <v>0</v>
      </c>
      <c r="R629" s="211" t="e">
        <f t="shared" si="1205"/>
        <v>#REF!</v>
      </c>
      <c r="S629" s="211">
        <f t="shared" si="1206"/>
        <v>0</v>
      </c>
      <c r="T629" s="211" t="e">
        <f t="shared" si="1207"/>
        <v>#REF!</v>
      </c>
      <c r="U629" s="211">
        <f t="shared" si="1208"/>
        <v>0</v>
      </c>
      <c r="V629" s="211" t="e">
        <f t="shared" si="1209"/>
        <v>#REF!</v>
      </c>
      <c r="W629" s="211">
        <f t="shared" si="1210"/>
        <v>0</v>
      </c>
      <c r="X629" s="211" t="e">
        <f t="shared" si="1211"/>
        <v>#REF!</v>
      </c>
      <c r="Y629" s="211">
        <f t="shared" si="1212"/>
        <v>0</v>
      </c>
      <c r="Z629" s="211" t="e">
        <f t="shared" si="1213"/>
        <v>#REF!</v>
      </c>
      <c r="AA629" s="211">
        <f t="shared" si="1214"/>
        <v>0</v>
      </c>
      <c r="AB629" s="211" t="e">
        <f t="shared" si="1215"/>
        <v>#REF!</v>
      </c>
    </row>
    <row r="630" spans="1:28" s="324" customFormat="1" ht="54.75" hidden="1" customHeight="1" x14ac:dyDescent="0.2">
      <c r="A630" s="275" t="s">
        <v>379</v>
      </c>
      <c r="B630" s="206">
        <v>801</v>
      </c>
      <c r="C630" s="206" t="s">
        <v>190</v>
      </c>
      <c r="D630" s="206" t="s">
        <v>196</v>
      </c>
      <c r="E630" s="206" t="s">
        <v>380</v>
      </c>
      <c r="F630" s="206"/>
      <c r="G630" s="211"/>
      <c r="H630" s="211"/>
      <c r="I630" s="211">
        <f>I631</f>
        <v>-1331</v>
      </c>
      <c r="J630" s="211" t="e">
        <f>J631</f>
        <v>#REF!</v>
      </c>
      <c r="K630" s="211">
        <f>K631</f>
        <v>-1331</v>
      </c>
      <c r="L630" s="211" t="e">
        <f>L631</f>
        <v>#REF!</v>
      </c>
      <c r="M630" s="211" t="e">
        <f>M631</f>
        <v>#REF!</v>
      </c>
      <c r="N630" s="211" t="e">
        <f t="shared" ref="N630:AB630" si="1216">N631</f>
        <v>#REF!</v>
      </c>
      <c r="O630" s="211" t="e">
        <f t="shared" si="1216"/>
        <v>#REF!</v>
      </c>
      <c r="P630" s="211" t="e">
        <f t="shared" si="1216"/>
        <v>#REF!</v>
      </c>
      <c r="Q630" s="211" t="e">
        <f t="shared" si="1216"/>
        <v>#REF!</v>
      </c>
      <c r="R630" s="211" t="e">
        <f t="shared" si="1216"/>
        <v>#REF!</v>
      </c>
      <c r="S630" s="211" t="e">
        <f t="shared" si="1216"/>
        <v>#REF!</v>
      </c>
      <c r="T630" s="211" t="e">
        <f t="shared" si="1216"/>
        <v>#REF!</v>
      </c>
      <c r="U630" s="211" t="e">
        <f t="shared" si="1216"/>
        <v>#REF!</v>
      </c>
      <c r="V630" s="211" t="e">
        <f t="shared" si="1216"/>
        <v>#REF!</v>
      </c>
      <c r="W630" s="211" t="e">
        <f t="shared" si="1216"/>
        <v>#REF!</v>
      </c>
      <c r="X630" s="211" t="e">
        <f t="shared" si="1216"/>
        <v>#REF!</v>
      </c>
      <c r="Y630" s="211" t="e">
        <f t="shared" si="1216"/>
        <v>#REF!</v>
      </c>
      <c r="Z630" s="211" t="e">
        <f t="shared" si="1216"/>
        <v>#REF!</v>
      </c>
      <c r="AA630" s="211" t="e">
        <f t="shared" si="1216"/>
        <v>#REF!</v>
      </c>
      <c r="AB630" s="211" t="e">
        <f t="shared" si="1216"/>
        <v>#REF!</v>
      </c>
    </row>
    <row r="631" spans="1:28" s="324" customFormat="1" ht="57.75" hidden="1" customHeight="1" x14ac:dyDescent="0.2">
      <c r="A631" s="273" t="s">
        <v>381</v>
      </c>
      <c r="B631" s="206" t="s">
        <v>146</v>
      </c>
      <c r="C631" s="206" t="s">
        <v>190</v>
      </c>
      <c r="D631" s="206" t="s">
        <v>196</v>
      </c>
      <c r="E631" s="206" t="s">
        <v>715</v>
      </c>
      <c r="F631" s="206"/>
      <c r="G631" s="211"/>
      <c r="H631" s="211"/>
      <c r="I631" s="211">
        <f>I632+I633+I634</f>
        <v>-1331</v>
      </c>
      <c r="J631" s="211" t="e">
        <f>J632+J633+J634</f>
        <v>#REF!</v>
      </c>
      <c r="K631" s="211">
        <f>K632+K633+K634</f>
        <v>-1331</v>
      </c>
      <c r="L631" s="211" t="e">
        <f>L632+L633+L634</f>
        <v>#REF!</v>
      </c>
      <c r="M631" s="211" t="e">
        <f>M632+M633+M634</f>
        <v>#REF!</v>
      </c>
      <c r="N631" s="211" t="e">
        <f t="shared" ref="N631:R631" si="1217">N632+N633+N634</f>
        <v>#REF!</v>
      </c>
      <c r="O631" s="211" t="e">
        <f t="shared" si="1217"/>
        <v>#REF!</v>
      </c>
      <c r="P631" s="211" t="e">
        <f t="shared" si="1217"/>
        <v>#REF!</v>
      </c>
      <c r="Q631" s="211" t="e">
        <f t="shared" si="1217"/>
        <v>#REF!</v>
      </c>
      <c r="R631" s="211" t="e">
        <f t="shared" si="1217"/>
        <v>#REF!</v>
      </c>
      <c r="S631" s="211" t="e">
        <f t="shared" ref="S631:T631" si="1218">S632+S633+S634</f>
        <v>#REF!</v>
      </c>
      <c r="T631" s="211" t="e">
        <f t="shared" si="1218"/>
        <v>#REF!</v>
      </c>
      <c r="U631" s="211" t="e">
        <f t="shared" ref="U631:V631" si="1219">U632+U633+U634</f>
        <v>#REF!</v>
      </c>
      <c r="V631" s="211" t="e">
        <f t="shared" si="1219"/>
        <v>#REF!</v>
      </c>
      <c r="W631" s="211" t="e">
        <f t="shared" ref="W631:X631" si="1220">W632+W633+W634</f>
        <v>#REF!</v>
      </c>
      <c r="X631" s="211" t="e">
        <f t="shared" si="1220"/>
        <v>#REF!</v>
      </c>
      <c r="Y631" s="211" t="e">
        <f t="shared" ref="Y631:Z631" si="1221">Y632+Y633+Y634</f>
        <v>#REF!</v>
      </c>
      <c r="Z631" s="211" t="e">
        <f t="shared" si="1221"/>
        <v>#REF!</v>
      </c>
      <c r="AA631" s="211" t="e">
        <f t="shared" ref="AA631:AB631" si="1222">AA632+AA633+AA634</f>
        <v>#REF!</v>
      </c>
      <c r="AB631" s="211" t="e">
        <f t="shared" si="1222"/>
        <v>#REF!</v>
      </c>
    </row>
    <row r="632" spans="1:28" s="324" customFormat="1" ht="12.75" hidden="1" customHeight="1" x14ac:dyDescent="0.2">
      <c r="A632" s="213" t="s">
        <v>886</v>
      </c>
      <c r="B632" s="206" t="s">
        <v>146</v>
      </c>
      <c r="C632" s="206" t="s">
        <v>190</v>
      </c>
      <c r="D632" s="206" t="s">
        <v>196</v>
      </c>
      <c r="E632" s="206" t="s">
        <v>715</v>
      </c>
      <c r="F632" s="206" t="s">
        <v>96</v>
      </c>
      <c r="G632" s="211"/>
      <c r="H632" s="211"/>
      <c r="I632" s="211">
        <v>-1269.5</v>
      </c>
      <c r="J632" s="211" t="e">
        <f>#REF!+I632</f>
        <v>#REF!</v>
      </c>
      <c r="K632" s="211">
        <v>-1269.5</v>
      </c>
      <c r="L632" s="211" t="e">
        <f>#REF!+J632</f>
        <v>#REF!</v>
      </c>
      <c r="M632" s="211" t="e">
        <f>#REF!+K632</f>
        <v>#REF!</v>
      </c>
      <c r="N632" s="211" t="e">
        <f>#REF!+L632</f>
        <v>#REF!</v>
      </c>
      <c r="O632" s="211" t="e">
        <f>#REF!+M632</f>
        <v>#REF!</v>
      </c>
      <c r="P632" s="211" t="e">
        <f>#REF!+N632</f>
        <v>#REF!</v>
      </c>
      <c r="Q632" s="211" t="e">
        <f>#REF!+O632</f>
        <v>#REF!</v>
      </c>
      <c r="R632" s="211" t="e">
        <f>#REF!+P632</f>
        <v>#REF!</v>
      </c>
      <c r="S632" s="211" t="e">
        <f>#REF!+Q632</f>
        <v>#REF!</v>
      </c>
      <c r="T632" s="211" t="e">
        <f>#REF!+R632</f>
        <v>#REF!</v>
      </c>
      <c r="U632" s="211" t="e">
        <f>#REF!+S632</f>
        <v>#REF!</v>
      </c>
      <c r="V632" s="211" t="e">
        <f>#REF!+T632</f>
        <v>#REF!</v>
      </c>
      <c r="W632" s="211" t="e">
        <f>#REF!+U632</f>
        <v>#REF!</v>
      </c>
      <c r="X632" s="211" t="e">
        <f>#REF!+V632</f>
        <v>#REF!</v>
      </c>
      <c r="Y632" s="211" t="e">
        <f>#REF!+W632</f>
        <v>#REF!</v>
      </c>
      <c r="Z632" s="211" t="e">
        <f>#REF!+X632</f>
        <v>#REF!</v>
      </c>
      <c r="AA632" s="211" t="e">
        <f>#REF!+Y632</f>
        <v>#REF!</v>
      </c>
      <c r="AB632" s="211" t="e">
        <f>#REF!+Z632</f>
        <v>#REF!</v>
      </c>
    </row>
    <row r="633" spans="1:28" s="324" customFormat="1" ht="12.75" hidden="1" customHeight="1" x14ac:dyDescent="0.2">
      <c r="A633" s="213" t="s">
        <v>97</v>
      </c>
      <c r="B633" s="206" t="s">
        <v>146</v>
      </c>
      <c r="C633" s="206" t="s">
        <v>190</v>
      </c>
      <c r="D633" s="206" t="s">
        <v>196</v>
      </c>
      <c r="E633" s="206" t="s">
        <v>715</v>
      </c>
      <c r="F633" s="206" t="s">
        <v>98</v>
      </c>
      <c r="G633" s="211"/>
      <c r="H633" s="211"/>
      <c r="I633" s="211">
        <v>0</v>
      </c>
      <c r="J633" s="211" t="e">
        <f>#REF!+I633</f>
        <v>#REF!</v>
      </c>
      <c r="K633" s="211">
        <v>0</v>
      </c>
      <c r="L633" s="211" t="e">
        <f>#REF!+J633</f>
        <v>#REF!</v>
      </c>
      <c r="M633" s="211" t="e">
        <f>#REF!+K633</f>
        <v>#REF!</v>
      </c>
      <c r="N633" s="211" t="e">
        <f>#REF!+L633</f>
        <v>#REF!</v>
      </c>
      <c r="O633" s="211" t="e">
        <f>#REF!+M633</f>
        <v>#REF!</v>
      </c>
      <c r="P633" s="211" t="e">
        <f>#REF!+N633</f>
        <v>#REF!</v>
      </c>
      <c r="Q633" s="211" t="e">
        <f>#REF!+O633</f>
        <v>#REF!</v>
      </c>
      <c r="R633" s="211" t="e">
        <f>#REF!+P633</f>
        <v>#REF!</v>
      </c>
      <c r="S633" s="211" t="e">
        <f>#REF!+Q633</f>
        <v>#REF!</v>
      </c>
      <c r="T633" s="211" t="e">
        <f>#REF!+R633</f>
        <v>#REF!</v>
      </c>
      <c r="U633" s="211" t="e">
        <f>#REF!+S633</f>
        <v>#REF!</v>
      </c>
      <c r="V633" s="211" t="e">
        <f>#REF!+T633</f>
        <v>#REF!</v>
      </c>
      <c r="W633" s="211" t="e">
        <f>#REF!+U633</f>
        <v>#REF!</v>
      </c>
      <c r="X633" s="211" t="e">
        <f>#REF!+V633</f>
        <v>#REF!</v>
      </c>
      <c r="Y633" s="211" t="e">
        <f>#REF!+W633</f>
        <v>#REF!</v>
      </c>
      <c r="Z633" s="211" t="e">
        <f>#REF!+X633</f>
        <v>#REF!</v>
      </c>
      <c r="AA633" s="211" t="e">
        <f>#REF!+Y633</f>
        <v>#REF!</v>
      </c>
      <c r="AB633" s="211" t="e">
        <f>#REF!+Z633</f>
        <v>#REF!</v>
      </c>
    </row>
    <row r="634" spans="1:28" s="324" customFormat="1" ht="18.75" hidden="1" customHeight="1" x14ac:dyDescent="0.2">
      <c r="A634" s="213" t="s">
        <v>1222</v>
      </c>
      <c r="B634" s="206" t="s">
        <v>146</v>
      </c>
      <c r="C634" s="206" t="s">
        <v>190</v>
      </c>
      <c r="D634" s="206" t="s">
        <v>196</v>
      </c>
      <c r="E634" s="206" t="s">
        <v>715</v>
      </c>
      <c r="F634" s="206" t="s">
        <v>94</v>
      </c>
      <c r="G634" s="211"/>
      <c r="H634" s="211"/>
      <c r="I634" s="211">
        <v>-61.5</v>
      </c>
      <c r="J634" s="211" t="e">
        <f>#REF!+I634</f>
        <v>#REF!</v>
      </c>
      <c r="K634" s="211">
        <v>-61.5</v>
      </c>
      <c r="L634" s="211" t="e">
        <f>#REF!+J634</f>
        <v>#REF!</v>
      </c>
      <c r="M634" s="211" t="e">
        <f>#REF!+K634</f>
        <v>#REF!</v>
      </c>
      <c r="N634" s="211" t="e">
        <f>#REF!+L634</f>
        <v>#REF!</v>
      </c>
      <c r="O634" s="211" t="e">
        <f>#REF!+M634</f>
        <v>#REF!</v>
      </c>
      <c r="P634" s="211" t="e">
        <f>#REF!+N634</f>
        <v>#REF!</v>
      </c>
      <c r="Q634" s="211" t="e">
        <f>#REF!+O634</f>
        <v>#REF!</v>
      </c>
      <c r="R634" s="211" t="e">
        <f>#REF!+P634</f>
        <v>#REF!</v>
      </c>
      <c r="S634" s="211" t="e">
        <f>#REF!+Q634</f>
        <v>#REF!</v>
      </c>
      <c r="T634" s="211" t="e">
        <f>#REF!+R634</f>
        <v>#REF!</v>
      </c>
      <c r="U634" s="211" t="e">
        <f>#REF!+S634</f>
        <v>#REF!</v>
      </c>
      <c r="V634" s="211" t="e">
        <f>#REF!+T634</f>
        <v>#REF!</v>
      </c>
      <c r="W634" s="211" t="e">
        <f>#REF!+U634</f>
        <v>#REF!</v>
      </c>
      <c r="X634" s="211" t="e">
        <f>#REF!+V634</f>
        <v>#REF!</v>
      </c>
      <c r="Y634" s="211" t="e">
        <f>#REF!+W634</f>
        <v>#REF!</v>
      </c>
      <c r="Z634" s="211" t="e">
        <f>#REF!+X634</f>
        <v>#REF!</v>
      </c>
      <c r="AA634" s="211" t="e">
        <f>#REF!+Y634</f>
        <v>#REF!</v>
      </c>
      <c r="AB634" s="211" t="e">
        <f>#REF!+Z634</f>
        <v>#REF!</v>
      </c>
    </row>
    <row r="635" spans="1:28" s="324" customFormat="1" ht="95.25" hidden="1" customHeight="1" x14ac:dyDescent="0.2">
      <c r="A635" s="273" t="s">
        <v>476</v>
      </c>
      <c r="B635" s="206" t="s">
        <v>146</v>
      </c>
      <c r="C635" s="206" t="s">
        <v>190</v>
      </c>
      <c r="D635" s="206" t="s">
        <v>196</v>
      </c>
      <c r="E635" s="206" t="s">
        <v>477</v>
      </c>
      <c r="F635" s="206"/>
      <c r="G635" s="211"/>
      <c r="H635" s="211"/>
      <c r="I635" s="211">
        <f>I636+I637+I638</f>
        <v>0</v>
      </c>
      <c r="J635" s="211">
        <f>J636+J637+J638</f>
        <v>0</v>
      </c>
      <c r="K635" s="211">
        <f>K636+K637+K638</f>
        <v>0</v>
      </c>
      <c r="L635" s="211">
        <f>L636+L637+L638</f>
        <v>0</v>
      </c>
      <c r="M635" s="211">
        <f>M636+M637+M638</f>
        <v>0</v>
      </c>
      <c r="N635" s="211">
        <f t="shared" ref="N635:R635" si="1223">N636+N637+N638</f>
        <v>0</v>
      </c>
      <c r="O635" s="211">
        <f t="shared" si="1223"/>
        <v>0</v>
      </c>
      <c r="P635" s="211">
        <f t="shared" si="1223"/>
        <v>0</v>
      </c>
      <c r="Q635" s="211">
        <f t="shared" si="1223"/>
        <v>0</v>
      </c>
      <c r="R635" s="211">
        <f t="shared" si="1223"/>
        <v>0</v>
      </c>
      <c r="S635" s="211">
        <f t="shared" ref="S635:T635" si="1224">S636+S637+S638</f>
        <v>0</v>
      </c>
      <c r="T635" s="211">
        <f t="shared" si="1224"/>
        <v>0</v>
      </c>
      <c r="U635" s="211">
        <f t="shared" ref="U635:V635" si="1225">U636+U637+U638</f>
        <v>0</v>
      </c>
      <c r="V635" s="211">
        <f t="shared" si="1225"/>
        <v>0</v>
      </c>
      <c r="W635" s="211">
        <f t="shared" ref="W635:X635" si="1226">W636+W637+W638</f>
        <v>0</v>
      </c>
      <c r="X635" s="211">
        <f t="shared" si="1226"/>
        <v>0</v>
      </c>
      <c r="Y635" s="211">
        <f t="shared" ref="Y635:Z635" si="1227">Y636+Y637+Y638</f>
        <v>0</v>
      </c>
      <c r="Z635" s="211">
        <f t="shared" si="1227"/>
        <v>0</v>
      </c>
      <c r="AA635" s="211">
        <f t="shared" ref="AA635:AB635" si="1228">AA636+AA637+AA638</f>
        <v>0</v>
      </c>
      <c r="AB635" s="211">
        <f t="shared" si="1228"/>
        <v>0</v>
      </c>
    </row>
    <row r="636" spans="1:28" s="324" customFormat="1" ht="21" hidden="1" customHeight="1" x14ac:dyDescent="0.2">
      <c r="A636" s="213" t="s">
        <v>886</v>
      </c>
      <c r="B636" s="206" t="s">
        <v>146</v>
      </c>
      <c r="C636" s="206" t="s">
        <v>190</v>
      </c>
      <c r="D636" s="206" t="s">
        <v>196</v>
      </c>
      <c r="E636" s="206" t="s">
        <v>477</v>
      </c>
      <c r="F636" s="206" t="s">
        <v>96</v>
      </c>
      <c r="G636" s="211"/>
      <c r="H636" s="211"/>
      <c r="I636" s="211">
        <v>0</v>
      </c>
      <c r="J636" s="211">
        <f>G636+I636</f>
        <v>0</v>
      </c>
      <c r="K636" s="211">
        <v>0</v>
      </c>
      <c r="L636" s="211">
        <f t="shared" ref="L636:R638" si="1229">H636+J636</f>
        <v>0</v>
      </c>
      <c r="M636" s="211">
        <f t="shared" si="1229"/>
        <v>0</v>
      </c>
      <c r="N636" s="211">
        <f t="shared" si="1229"/>
        <v>0</v>
      </c>
      <c r="O636" s="211">
        <f t="shared" si="1229"/>
        <v>0</v>
      </c>
      <c r="P636" s="211">
        <f t="shared" si="1229"/>
        <v>0</v>
      </c>
      <c r="Q636" s="211">
        <f t="shared" si="1229"/>
        <v>0</v>
      </c>
      <c r="R636" s="211">
        <f t="shared" si="1229"/>
        <v>0</v>
      </c>
      <c r="S636" s="211">
        <f t="shared" ref="S636:S638" si="1230">O636+Q636</f>
        <v>0</v>
      </c>
      <c r="T636" s="211">
        <f t="shared" ref="T636:T638" si="1231">P636+R636</f>
        <v>0</v>
      </c>
      <c r="U636" s="211">
        <f t="shared" ref="U636:U638" si="1232">Q636+S636</f>
        <v>0</v>
      </c>
      <c r="V636" s="211">
        <f t="shared" ref="V636:V638" si="1233">R636+T636</f>
        <v>0</v>
      </c>
      <c r="W636" s="211">
        <f t="shared" ref="W636:W638" si="1234">S636+U636</f>
        <v>0</v>
      </c>
      <c r="X636" s="211">
        <f t="shared" ref="X636:X638" si="1235">T636+V636</f>
        <v>0</v>
      </c>
      <c r="Y636" s="211">
        <f t="shared" ref="Y636:Y638" si="1236">U636+W636</f>
        <v>0</v>
      </c>
      <c r="Z636" s="211">
        <f t="shared" ref="Z636:Z638" si="1237">V636+X636</f>
        <v>0</v>
      </c>
      <c r="AA636" s="211">
        <f t="shared" ref="AA636:AA638" si="1238">W636+Y636</f>
        <v>0</v>
      </c>
      <c r="AB636" s="211">
        <f t="shared" ref="AB636:AB638" si="1239">X636+Z636</f>
        <v>0</v>
      </c>
    </row>
    <row r="637" spans="1:28" s="324" customFormat="1" ht="24.75" hidden="1" customHeight="1" x14ac:dyDescent="0.2">
      <c r="A637" s="213" t="s">
        <v>97</v>
      </c>
      <c r="B637" s="206" t="s">
        <v>146</v>
      </c>
      <c r="C637" s="206" t="s">
        <v>190</v>
      </c>
      <c r="D637" s="206" t="s">
        <v>196</v>
      </c>
      <c r="E637" s="206" t="s">
        <v>477</v>
      </c>
      <c r="F637" s="206" t="s">
        <v>98</v>
      </c>
      <c r="G637" s="211"/>
      <c r="H637" s="211"/>
      <c r="I637" s="211">
        <v>0</v>
      </c>
      <c r="J637" s="211">
        <f>G637+I637</f>
        <v>0</v>
      </c>
      <c r="K637" s="211">
        <v>0</v>
      </c>
      <c r="L637" s="211">
        <f t="shared" si="1229"/>
        <v>0</v>
      </c>
      <c r="M637" s="211">
        <f t="shared" si="1229"/>
        <v>0</v>
      </c>
      <c r="N637" s="211">
        <f t="shared" si="1229"/>
        <v>0</v>
      </c>
      <c r="O637" s="211">
        <f t="shared" si="1229"/>
        <v>0</v>
      </c>
      <c r="P637" s="211">
        <f t="shared" si="1229"/>
        <v>0</v>
      </c>
      <c r="Q637" s="211">
        <f t="shared" si="1229"/>
        <v>0</v>
      </c>
      <c r="R637" s="211">
        <f t="shared" si="1229"/>
        <v>0</v>
      </c>
      <c r="S637" s="211">
        <f t="shared" si="1230"/>
        <v>0</v>
      </c>
      <c r="T637" s="211">
        <f t="shared" si="1231"/>
        <v>0</v>
      </c>
      <c r="U637" s="211">
        <f t="shared" si="1232"/>
        <v>0</v>
      </c>
      <c r="V637" s="211">
        <f t="shared" si="1233"/>
        <v>0</v>
      </c>
      <c r="W637" s="211">
        <f t="shared" si="1234"/>
        <v>0</v>
      </c>
      <c r="X637" s="211">
        <f t="shared" si="1235"/>
        <v>0</v>
      </c>
      <c r="Y637" s="211">
        <f t="shared" si="1236"/>
        <v>0</v>
      </c>
      <c r="Z637" s="211">
        <f t="shared" si="1237"/>
        <v>0</v>
      </c>
      <c r="AA637" s="211">
        <f t="shared" si="1238"/>
        <v>0</v>
      </c>
      <c r="AB637" s="211">
        <f t="shared" si="1239"/>
        <v>0</v>
      </c>
    </row>
    <row r="638" spans="1:28" s="324" customFormat="1" ht="28.5" hidden="1" customHeight="1" x14ac:dyDescent="0.2">
      <c r="A638" s="213" t="s">
        <v>1222</v>
      </c>
      <c r="B638" s="206" t="s">
        <v>146</v>
      </c>
      <c r="C638" s="206" t="s">
        <v>190</v>
      </c>
      <c r="D638" s="206" t="s">
        <v>196</v>
      </c>
      <c r="E638" s="206" t="s">
        <v>477</v>
      </c>
      <c r="F638" s="206" t="s">
        <v>94</v>
      </c>
      <c r="G638" s="211"/>
      <c r="H638" s="211"/>
      <c r="I638" s="211">
        <v>0</v>
      </c>
      <c r="J638" s="211">
        <f>G638+I638</f>
        <v>0</v>
      </c>
      <c r="K638" s="211">
        <v>0</v>
      </c>
      <c r="L638" s="211">
        <f t="shared" si="1229"/>
        <v>0</v>
      </c>
      <c r="M638" s="211">
        <f t="shared" si="1229"/>
        <v>0</v>
      </c>
      <c r="N638" s="211">
        <f t="shared" si="1229"/>
        <v>0</v>
      </c>
      <c r="O638" s="211">
        <f t="shared" si="1229"/>
        <v>0</v>
      </c>
      <c r="P638" s="211">
        <f t="shared" si="1229"/>
        <v>0</v>
      </c>
      <c r="Q638" s="211">
        <f t="shared" si="1229"/>
        <v>0</v>
      </c>
      <c r="R638" s="211">
        <f t="shared" si="1229"/>
        <v>0</v>
      </c>
      <c r="S638" s="211">
        <f t="shared" si="1230"/>
        <v>0</v>
      </c>
      <c r="T638" s="211">
        <f t="shared" si="1231"/>
        <v>0</v>
      </c>
      <c r="U638" s="211">
        <f t="shared" si="1232"/>
        <v>0</v>
      </c>
      <c r="V638" s="211">
        <f t="shared" si="1233"/>
        <v>0</v>
      </c>
      <c r="W638" s="211">
        <f t="shared" si="1234"/>
        <v>0</v>
      </c>
      <c r="X638" s="211">
        <f t="shared" si="1235"/>
        <v>0</v>
      </c>
      <c r="Y638" s="211">
        <f t="shared" si="1236"/>
        <v>0</v>
      </c>
      <c r="Z638" s="211">
        <f t="shared" si="1237"/>
        <v>0</v>
      </c>
      <c r="AA638" s="211">
        <f t="shared" si="1238"/>
        <v>0</v>
      </c>
      <c r="AB638" s="211">
        <f t="shared" si="1239"/>
        <v>0</v>
      </c>
    </row>
    <row r="639" spans="1:28" s="324" customFormat="1" ht="14.25" hidden="1" customHeight="1" x14ac:dyDescent="0.2">
      <c r="A639" s="213" t="s">
        <v>503</v>
      </c>
      <c r="B639" s="225">
        <v>801</v>
      </c>
      <c r="C639" s="225" t="s">
        <v>312</v>
      </c>
      <c r="D639" s="206" t="s">
        <v>196</v>
      </c>
      <c r="E639" s="205" t="s">
        <v>505</v>
      </c>
      <c r="F639" s="225"/>
      <c r="G639" s="211"/>
      <c r="H639" s="211"/>
      <c r="I639" s="211">
        <f>I640</f>
        <v>-13512.5</v>
      </c>
      <c r="J639" s="211" t="e">
        <f>J640</f>
        <v>#REF!</v>
      </c>
      <c r="K639" s="211">
        <f>K640</f>
        <v>-13512.5</v>
      </c>
      <c r="L639" s="211" t="e">
        <f>L640</f>
        <v>#REF!</v>
      </c>
      <c r="M639" s="211" t="e">
        <f>M640</f>
        <v>#REF!</v>
      </c>
      <c r="N639" s="211" t="e">
        <f t="shared" ref="N639:AB639" si="1240">N640</f>
        <v>#REF!</v>
      </c>
      <c r="O639" s="211" t="e">
        <f t="shared" si="1240"/>
        <v>#REF!</v>
      </c>
      <c r="P639" s="211" t="e">
        <f t="shared" si="1240"/>
        <v>#REF!</v>
      </c>
      <c r="Q639" s="211" t="e">
        <f t="shared" si="1240"/>
        <v>#REF!</v>
      </c>
      <c r="R639" s="211" t="e">
        <f t="shared" si="1240"/>
        <v>#REF!</v>
      </c>
      <c r="S639" s="211" t="e">
        <f t="shared" si="1240"/>
        <v>#REF!</v>
      </c>
      <c r="T639" s="211" t="e">
        <f t="shared" si="1240"/>
        <v>#REF!</v>
      </c>
      <c r="U639" s="211" t="e">
        <f t="shared" si="1240"/>
        <v>#REF!</v>
      </c>
      <c r="V639" s="211" t="e">
        <f t="shared" si="1240"/>
        <v>#REF!</v>
      </c>
      <c r="W639" s="211" t="e">
        <f t="shared" si="1240"/>
        <v>#REF!</v>
      </c>
      <c r="X639" s="211" t="e">
        <f t="shared" si="1240"/>
        <v>#REF!</v>
      </c>
      <c r="Y639" s="211" t="e">
        <f t="shared" si="1240"/>
        <v>#REF!</v>
      </c>
      <c r="Z639" s="211" t="e">
        <f t="shared" si="1240"/>
        <v>#REF!</v>
      </c>
      <c r="AA639" s="211" t="e">
        <f t="shared" si="1240"/>
        <v>#REF!</v>
      </c>
      <c r="AB639" s="211" t="e">
        <f t="shared" si="1240"/>
        <v>#REF!</v>
      </c>
    </row>
    <row r="640" spans="1:28" s="324" customFormat="1" ht="17.25" hidden="1" customHeight="1" x14ac:dyDescent="0.2">
      <c r="A640" s="213" t="s">
        <v>504</v>
      </c>
      <c r="B640" s="225">
        <v>801</v>
      </c>
      <c r="C640" s="225" t="s">
        <v>312</v>
      </c>
      <c r="D640" s="206" t="s">
        <v>196</v>
      </c>
      <c r="E640" s="214" t="s">
        <v>465</v>
      </c>
      <c r="F640" s="206"/>
      <c r="G640" s="211"/>
      <c r="H640" s="211"/>
      <c r="I640" s="211">
        <f>I641+I642+I643+I644+I645+I646</f>
        <v>-13512.5</v>
      </c>
      <c r="J640" s="211" t="e">
        <f>J641+J642+J643+J644+J645+J646</f>
        <v>#REF!</v>
      </c>
      <c r="K640" s="211">
        <f>K641+K642+K643+K644+K645+K646</f>
        <v>-13512.5</v>
      </c>
      <c r="L640" s="211" t="e">
        <f>L641+L642+L643+L644+L645+L646</f>
        <v>#REF!</v>
      </c>
      <c r="M640" s="211" t="e">
        <f>M641+M642+M643+M644+M645+M646</f>
        <v>#REF!</v>
      </c>
      <c r="N640" s="211" t="e">
        <f t="shared" ref="N640:R640" si="1241">N641+N642+N643+N644+N645+N646</f>
        <v>#REF!</v>
      </c>
      <c r="O640" s="211" t="e">
        <f t="shared" si="1241"/>
        <v>#REF!</v>
      </c>
      <c r="P640" s="211" t="e">
        <f t="shared" si="1241"/>
        <v>#REF!</v>
      </c>
      <c r="Q640" s="211" t="e">
        <f t="shared" si="1241"/>
        <v>#REF!</v>
      </c>
      <c r="R640" s="211" t="e">
        <f t="shared" si="1241"/>
        <v>#REF!</v>
      </c>
      <c r="S640" s="211" t="e">
        <f t="shared" ref="S640:T640" si="1242">S641+S642+S643+S644+S645+S646</f>
        <v>#REF!</v>
      </c>
      <c r="T640" s="211" t="e">
        <f t="shared" si="1242"/>
        <v>#REF!</v>
      </c>
      <c r="U640" s="211" t="e">
        <f t="shared" ref="U640:V640" si="1243">U641+U642+U643+U644+U645+U646</f>
        <v>#REF!</v>
      </c>
      <c r="V640" s="211" t="e">
        <f t="shared" si="1243"/>
        <v>#REF!</v>
      </c>
      <c r="W640" s="211" t="e">
        <f t="shared" ref="W640:X640" si="1244">W641+W642+W643+W644+W645+W646</f>
        <v>#REF!</v>
      </c>
      <c r="X640" s="211" t="e">
        <f t="shared" si="1244"/>
        <v>#REF!</v>
      </c>
      <c r="Y640" s="211" t="e">
        <f t="shared" ref="Y640:Z640" si="1245">Y641+Y642+Y643+Y644+Y645+Y646</f>
        <v>#REF!</v>
      </c>
      <c r="Z640" s="211" t="e">
        <f t="shared" si="1245"/>
        <v>#REF!</v>
      </c>
      <c r="AA640" s="211" t="e">
        <f t="shared" ref="AA640:AB640" si="1246">AA641+AA642+AA643+AA644+AA645+AA646</f>
        <v>#REF!</v>
      </c>
      <c r="AB640" s="211" t="e">
        <f t="shared" si="1246"/>
        <v>#REF!</v>
      </c>
    </row>
    <row r="641" spans="1:28" s="324" customFormat="1" ht="15" hidden="1" customHeight="1" x14ac:dyDescent="0.2">
      <c r="A641" s="213" t="s">
        <v>886</v>
      </c>
      <c r="B641" s="225">
        <v>801</v>
      </c>
      <c r="C641" s="225" t="s">
        <v>312</v>
      </c>
      <c r="D641" s="206" t="s">
        <v>196</v>
      </c>
      <c r="E641" s="214" t="s">
        <v>465</v>
      </c>
      <c r="F641" s="206" t="s">
        <v>96</v>
      </c>
      <c r="G641" s="211"/>
      <c r="H641" s="211"/>
      <c r="I641" s="211">
        <v>-10282.5</v>
      </c>
      <c r="J641" s="211" t="e">
        <f>#REF!+I641</f>
        <v>#REF!</v>
      </c>
      <c r="K641" s="211">
        <v>-10282.5</v>
      </c>
      <c r="L641" s="211" t="e">
        <f>#REF!+J641</f>
        <v>#REF!</v>
      </c>
      <c r="M641" s="211" t="e">
        <f>#REF!+K641</f>
        <v>#REF!</v>
      </c>
      <c r="N641" s="211" t="e">
        <f>#REF!+L641</f>
        <v>#REF!</v>
      </c>
      <c r="O641" s="211" t="e">
        <f>#REF!+M641</f>
        <v>#REF!</v>
      </c>
      <c r="P641" s="211" t="e">
        <f>#REF!+N641</f>
        <v>#REF!</v>
      </c>
      <c r="Q641" s="211" t="e">
        <f>#REF!+O641</f>
        <v>#REF!</v>
      </c>
      <c r="R641" s="211" t="e">
        <f>#REF!+P641</f>
        <v>#REF!</v>
      </c>
      <c r="S641" s="211" t="e">
        <f>#REF!+Q641</f>
        <v>#REF!</v>
      </c>
      <c r="T641" s="211" t="e">
        <f>#REF!+R641</f>
        <v>#REF!</v>
      </c>
      <c r="U641" s="211" t="e">
        <f>#REF!+S641</f>
        <v>#REF!</v>
      </c>
      <c r="V641" s="211" t="e">
        <f>#REF!+T641</f>
        <v>#REF!</v>
      </c>
      <c r="W641" s="211" t="e">
        <f>#REF!+U641</f>
        <v>#REF!</v>
      </c>
      <c r="X641" s="211" t="e">
        <f>#REF!+V641</f>
        <v>#REF!</v>
      </c>
      <c r="Y641" s="211" t="e">
        <f>#REF!+W641</f>
        <v>#REF!</v>
      </c>
      <c r="Z641" s="211" t="e">
        <f>#REF!+X641</f>
        <v>#REF!</v>
      </c>
      <c r="AA641" s="211" t="e">
        <f>#REF!+Y641</f>
        <v>#REF!</v>
      </c>
      <c r="AB641" s="211" t="e">
        <f>#REF!+Z641</f>
        <v>#REF!</v>
      </c>
    </row>
    <row r="642" spans="1:28" s="324" customFormat="1" ht="18" hidden="1" customHeight="1" x14ac:dyDescent="0.2">
      <c r="A642" s="213" t="s">
        <v>97</v>
      </c>
      <c r="B642" s="225">
        <v>801</v>
      </c>
      <c r="C642" s="225" t="s">
        <v>312</v>
      </c>
      <c r="D642" s="206" t="s">
        <v>196</v>
      </c>
      <c r="E642" s="214" t="s">
        <v>465</v>
      </c>
      <c r="F642" s="206" t="s">
        <v>98</v>
      </c>
      <c r="G642" s="211"/>
      <c r="H642" s="211"/>
      <c r="I642" s="211">
        <v>-480</v>
      </c>
      <c r="J642" s="211" t="e">
        <f>#REF!+I642</f>
        <v>#REF!</v>
      </c>
      <c r="K642" s="211">
        <v>-480</v>
      </c>
      <c r="L642" s="211" t="e">
        <f>#REF!+J642</f>
        <v>#REF!</v>
      </c>
      <c r="M642" s="211" t="e">
        <f>#REF!+K642</f>
        <v>#REF!</v>
      </c>
      <c r="N642" s="211" t="e">
        <f>#REF!+L642</f>
        <v>#REF!</v>
      </c>
      <c r="O642" s="211" t="e">
        <f>#REF!+M642</f>
        <v>#REF!</v>
      </c>
      <c r="P642" s="211" t="e">
        <f>#REF!+N642</f>
        <v>#REF!</v>
      </c>
      <c r="Q642" s="211" t="e">
        <f>#REF!+O642</f>
        <v>#REF!</v>
      </c>
      <c r="R642" s="211" t="e">
        <f>#REF!+P642</f>
        <v>#REF!</v>
      </c>
      <c r="S642" s="211" t="e">
        <f>#REF!+Q642</f>
        <v>#REF!</v>
      </c>
      <c r="T642" s="211" t="e">
        <f>#REF!+R642</f>
        <v>#REF!</v>
      </c>
      <c r="U642" s="211" t="e">
        <f>#REF!+S642</f>
        <v>#REF!</v>
      </c>
      <c r="V642" s="211" t="e">
        <f>#REF!+T642</f>
        <v>#REF!</v>
      </c>
      <c r="W642" s="211" t="e">
        <f>#REF!+U642</f>
        <v>#REF!</v>
      </c>
      <c r="X642" s="211" t="e">
        <f>#REF!+V642</f>
        <v>#REF!</v>
      </c>
      <c r="Y642" s="211" t="e">
        <f>#REF!+W642</f>
        <v>#REF!</v>
      </c>
      <c r="Z642" s="211" t="e">
        <f>#REF!+X642</f>
        <v>#REF!</v>
      </c>
      <c r="AA642" s="211" t="e">
        <f>#REF!+Y642</f>
        <v>#REF!</v>
      </c>
      <c r="AB642" s="211" t="e">
        <f>#REF!+Z642</f>
        <v>#REF!</v>
      </c>
    </row>
    <row r="643" spans="1:28" s="324" customFormat="1" ht="12" hidden="1" customHeight="1" x14ac:dyDescent="0.2">
      <c r="A643" s="213" t="s">
        <v>99</v>
      </c>
      <c r="B643" s="225">
        <v>801</v>
      </c>
      <c r="C643" s="225" t="s">
        <v>312</v>
      </c>
      <c r="D643" s="206" t="s">
        <v>196</v>
      </c>
      <c r="E643" s="214" t="s">
        <v>465</v>
      </c>
      <c r="F643" s="206" t="s">
        <v>100</v>
      </c>
      <c r="G643" s="211"/>
      <c r="H643" s="211"/>
      <c r="I643" s="211">
        <v>-500</v>
      </c>
      <c r="J643" s="211" t="e">
        <f>#REF!+I643</f>
        <v>#REF!</v>
      </c>
      <c r="K643" s="211">
        <v>-500</v>
      </c>
      <c r="L643" s="211" t="e">
        <f>#REF!+J643</f>
        <v>#REF!</v>
      </c>
      <c r="M643" s="211" t="e">
        <f>#REF!+K643</f>
        <v>#REF!</v>
      </c>
      <c r="N643" s="211" t="e">
        <f>#REF!+L643</f>
        <v>#REF!</v>
      </c>
      <c r="O643" s="211" t="e">
        <f>#REF!+M643</f>
        <v>#REF!</v>
      </c>
      <c r="P643" s="211" t="e">
        <f>#REF!+N643</f>
        <v>#REF!</v>
      </c>
      <c r="Q643" s="211" t="e">
        <f>#REF!+O643</f>
        <v>#REF!</v>
      </c>
      <c r="R643" s="211" t="e">
        <f>#REF!+P643</f>
        <v>#REF!</v>
      </c>
      <c r="S643" s="211" t="e">
        <f>#REF!+Q643</f>
        <v>#REF!</v>
      </c>
      <c r="T643" s="211" t="e">
        <f>#REF!+R643</f>
        <v>#REF!</v>
      </c>
      <c r="U643" s="211" t="e">
        <f>#REF!+S643</f>
        <v>#REF!</v>
      </c>
      <c r="V643" s="211" t="e">
        <f>#REF!+T643</f>
        <v>#REF!</v>
      </c>
      <c r="W643" s="211" t="e">
        <f>#REF!+U643</f>
        <v>#REF!</v>
      </c>
      <c r="X643" s="211" t="e">
        <f>#REF!+V643</f>
        <v>#REF!</v>
      </c>
      <c r="Y643" s="211" t="e">
        <f>#REF!+W643</f>
        <v>#REF!</v>
      </c>
      <c r="Z643" s="211" t="e">
        <f>#REF!+X643</f>
        <v>#REF!</v>
      </c>
      <c r="AA643" s="211" t="e">
        <f>#REF!+Y643</f>
        <v>#REF!</v>
      </c>
      <c r="AB643" s="211" t="e">
        <f>#REF!+Z643</f>
        <v>#REF!</v>
      </c>
    </row>
    <row r="644" spans="1:28" s="324" customFormat="1" ht="14.25" hidden="1" customHeight="1" x14ac:dyDescent="0.2">
      <c r="A644" s="213" t="s">
        <v>1222</v>
      </c>
      <c r="B644" s="225">
        <v>801</v>
      </c>
      <c r="C644" s="225" t="s">
        <v>312</v>
      </c>
      <c r="D644" s="206" t="s">
        <v>196</v>
      </c>
      <c r="E644" s="214" t="s">
        <v>465</v>
      </c>
      <c r="F644" s="206" t="s">
        <v>94</v>
      </c>
      <c r="G644" s="211"/>
      <c r="H644" s="211"/>
      <c r="I644" s="211">
        <v>-2000</v>
      </c>
      <c r="J644" s="211" t="e">
        <f>#REF!+I644</f>
        <v>#REF!</v>
      </c>
      <c r="K644" s="211">
        <v>-2000</v>
      </c>
      <c r="L644" s="211" t="e">
        <f>#REF!+J644</f>
        <v>#REF!</v>
      </c>
      <c r="M644" s="211" t="e">
        <f>#REF!+K644</f>
        <v>#REF!</v>
      </c>
      <c r="N644" s="211" t="e">
        <f>#REF!+L644</f>
        <v>#REF!</v>
      </c>
      <c r="O644" s="211" t="e">
        <f>#REF!+M644</f>
        <v>#REF!</v>
      </c>
      <c r="P644" s="211" t="e">
        <f>#REF!+N644</f>
        <v>#REF!</v>
      </c>
      <c r="Q644" s="211" t="e">
        <f>#REF!+O644</f>
        <v>#REF!</v>
      </c>
      <c r="R644" s="211" t="e">
        <f>#REF!+P644</f>
        <v>#REF!</v>
      </c>
      <c r="S644" s="211" t="e">
        <f>#REF!+Q644</f>
        <v>#REF!</v>
      </c>
      <c r="T644" s="211" t="e">
        <f>#REF!+R644</f>
        <v>#REF!</v>
      </c>
      <c r="U644" s="211" t="e">
        <f>#REF!+S644</f>
        <v>#REF!</v>
      </c>
      <c r="V644" s="211" t="e">
        <f>#REF!+T644</f>
        <v>#REF!</v>
      </c>
      <c r="W644" s="211" t="e">
        <f>#REF!+U644</f>
        <v>#REF!</v>
      </c>
      <c r="X644" s="211" t="e">
        <f>#REF!+V644</f>
        <v>#REF!</v>
      </c>
      <c r="Y644" s="211" t="e">
        <f>#REF!+W644</f>
        <v>#REF!</v>
      </c>
      <c r="Z644" s="211" t="e">
        <f>#REF!+X644</f>
        <v>#REF!</v>
      </c>
      <c r="AA644" s="211" t="e">
        <f>#REF!+Y644</f>
        <v>#REF!</v>
      </c>
      <c r="AB644" s="211" t="e">
        <f>#REF!+Z644</f>
        <v>#REF!</v>
      </c>
    </row>
    <row r="645" spans="1:28" s="324" customFormat="1" ht="16.5" hidden="1" customHeight="1" x14ac:dyDescent="0.2">
      <c r="A645" s="213" t="s">
        <v>103</v>
      </c>
      <c r="B645" s="225">
        <v>801</v>
      </c>
      <c r="C645" s="225" t="s">
        <v>312</v>
      </c>
      <c r="D645" s="206" t="s">
        <v>196</v>
      </c>
      <c r="E645" s="214" t="s">
        <v>465</v>
      </c>
      <c r="F645" s="206" t="s">
        <v>104</v>
      </c>
      <c r="G645" s="211"/>
      <c r="H645" s="211"/>
      <c r="I645" s="211">
        <v>-210</v>
      </c>
      <c r="J645" s="211" t="e">
        <f>#REF!+I645</f>
        <v>#REF!</v>
      </c>
      <c r="K645" s="211">
        <v>-210</v>
      </c>
      <c r="L645" s="211" t="e">
        <f>#REF!+J645</f>
        <v>#REF!</v>
      </c>
      <c r="M645" s="211" t="e">
        <f>#REF!+K645</f>
        <v>#REF!</v>
      </c>
      <c r="N645" s="211" t="e">
        <f>#REF!+L645</f>
        <v>#REF!</v>
      </c>
      <c r="O645" s="211" t="e">
        <f>#REF!+M645</f>
        <v>#REF!</v>
      </c>
      <c r="P645" s="211" t="e">
        <f>#REF!+N645</f>
        <v>#REF!</v>
      </c>
      <c r="Q645" s="211" t="e">
        <f>#REF!+O645</f>
        <v>#REF!</v>
      </c>
      <c r="R645" s="211" t="e">
        <f>#REF!+P645</f>
        <v>#REF!</v>
      </c>
      <c r="S645" s="211" t="e">
        <f>#REF!+Q645</f>
        <v>#REF!</v>
      </c>
      <c r="T645" s="211" t="e">
        <f>#REF!+R645</f>
        <v>#REF!</v>
      </c>
      <c r="U645" s="211" t="e">
        <f>#REF!+S645</f>
        <v>#REF!</v>
      </c>
      <c r="V645" s="211" t="e">
        <f>#REF!+T645</f>
        <v>#REF!</v>
      </c>
      <c r="W645" s="211" t="e">
        <f>#REF!+U645</f>
        <v>#REF!</v>
      </c>
      <c r="X645" s="211" t="e">
        <f>#REF!+V645</f>
        <v>#REF!</v>
      </c>
      <c r="Y645" s="211" t="e">
        <f>#REF!+W645</f>
        <v>#REF!</v>
      </c>
      <c r="Z645" s="211" t="e">
        <f>#REF!+X645</f>
        <v>#REF!</v>
      </c>
      <c r="AA645" s="211" t="e">
        <f>#REF!+Y645</f>
        <v>#REF!</v>
      </c>
      <c r="AB645" s="211" t="e">
        <f>#REF!+Z645</f>
        <v>#REF!</v>
      </c>
    </row>
    <row r="646" spans="1:28" s="324" customFormat="1" ht="15.75" hidden="1" customHeight="1" x14ac:dyDescent="0.2">
      <c r="A646" s="213" t="s">
        <v>105</v>
      </c>
      <c r="B646" s="225">
        <v>801</v>
      </c>
      <c r="C646" s="225" t="s">
        <v>312</v>
      </c>
      <c r="D646" s="206" t="s">
        <v>196</v>
      </c>
      <c r="E646" s="214" t="s">
        <v>465</v>
      </c>
      <c r="F646" s="206" t="s">
        <v>106</v>
      </c>
      <c r="G646" s="211"/>
      <c r="H646" s="211"/>
      <c r="I646" s="211">
        <v>-40</v>
      </c>
      <c r="J646" s="211" t="e">
        <f>#REF!+I646</f>
        <v>#REF!</v>
      </c>
      <c r="K646" s="211">
        <v>-40</v>
      </c>
      <c r="L646" s="211" t="e">
        <f>#REF!+J646</f>
        <v>#REF!</v>
      </c>
      <c r="M646" s="211" t="e">
        <f>#REF!+K646</f>
        <v>#REF!</v>
      </c>
      <c r="N646" s="211" t="e">
        <f>#REF!+L646</f>
        <v>#REF!</v>
      </c>
      <c r="O646" s="211" t="e">
        <f>#REF!+M646</f>
        <v>#REF!</v>
      </c>
      <c r="P646" s="211" t="e">
        <f>#REF!+N646</f>
        <v>#REF!</v>
      </c>
      <c r="Q646" s="211" t="e">
        <f>#REF!+O646</f>
        <v>#REF!</v>
      </c>
      <c r="R646" s="211" t="e">
        <f>#REF!+P646</f>
        <v>#REF!</v>
      </c>
      <c r="S646" s="211" t="e">
        <f>#REF!+Q646</f>
        <v>#REF!</v>
      </c>
      <c r="T646" s="211" t="e">
        <f>#REF!+R646</f>
        <v>#REF!</v>
      </c>
      <c r="U646" s="211" t="e">
        <f>#REF!+S646</f>
        <v>#REF!</v>
      </c>
      <c r="V646" s="211" t="e">
        <f>#REF!+T646</f>
        <v>#REF!</v>
      </c>
      <c r="W646" s="211" t="e">
        <f>#REF!+U646</f>
        <v>#REF!</v>
      </c>
      <c r="X646" s="211" t="e">
        <f>#REF!+V646</f>
        <v>#REF!</v>
      </c>
      <c r="Y646" s="211" t="e">
        <f>#REF!+W646</f>
        <v>#REF!</v>
      </c>
      <c r="Z646" s="211" t="e">
        <f>#REF!+X646</f>
        <v>#REF!</v>
      </c>
      <c r="AA646" s="211" t="e">
        <f>#REF!+Y646</f>
        <v>#REF!</v>
      </c>
      <c r="AB646" s="211" t="e">
        <f>#REF!+Z646</f>
        <v>#REF!</v>
      </c>
    </row>
    <row r="647" spans="1:28" s="324" customFormat="1" ht="21.75" customHeight="1" x14ac:dyDescent="0.2">
      <c r="A647" s="213" t="s">
        <v>504</v>
      </c>
      <c r="B647" s="225">
        <v>801</v>
      </c>
      <c r="C647" s="225" t="s">
        <v>312</v>
      </c>
      <c r="D647" s="206" t="s">
        <v>196</v>
      </c>
      <c r="E647" s="214" t="s">
        <v>847</v>
      </c>
      <c r="F647" s="206"/>
      <c r="G647" s="211" t="e">
        <f>#REF!+#REF!+#REF!+#REF!+#REF!+#REF!</f>
        <v>#REF!</v>
      </c>
      <c r="H647" s="211" t="e">
        <f>H648+H649+H650+#REF!+H653+H655+H656+H657</f>
        <v>#REF!</v>
      </c>
      <c r="I647" s="211" t="e">
        <f>I648+I649+I650+#REF!+I653+I655+I656+I657</f>
        <v>#REF!</v>
      </c>
      <c r="J647" s="211" t="e">
        <f>J648+J649+J650+#REF!+J653+J655+J656+J657</f>
        <v>#REF!</v>
      </c>
      <c r="K647" s="211" t="e">
        <f>K648+K649+K650+#REF!+K653+K655+K656+K657</f>
        <v>#REF!</v>
      </c>
      <c r="L647" s="211" t="e">
        <f>L648+L649+L650+#REF!+L653+L655+L656+L657</f>
        <v>#REF!</v>
      </c>
      <c r="M647" s="211" t="e">
        <f>M648+M649+M650+#REF!+M653+M655+M656+M657</f>
        <v>#REF!</v>
      </c>
      <c r="N647" s="211" t="e">
        <f>N648+N649+N650+#REF!+N653+N655+N656+N657</f>
        <v>#REF!</v>
      </c>
      <c r="O647" s="211" t="e">
        <f>O648+O649+O650+#REF!+O653+O655+O656+O657</f>
        <v>#REF!</v>
      </c>
      <c r="P647" s="211" t="e">
        <f>P648+P649+P650+#REF!+P653+P655+P656+P657</f>
        <v>#REF!</v>
      </c>
      <c r="Q647" s="211" t="e">
        <f>Q648+Q649+Q650+#REF!+Q653+Q655+Q656+Q657</f>
        <v>#REF!</v>
      </c>
      <c r="R647" s="211" t="e">
        <f>R648+R649+R650+#REF!+R653+R655+R656+R657+R651+R652</f>
        <v>#REF!</v>
      </c>
      <c r="S647" s="211" t="e">
        <f>S648+S649+S650+#REF!+S653+S655+S656+S657+S651+S652</f>
        <v>#REF!</v>
      </c>
      <c r="T647" s="211" t="e">
        <f>T648+T649+T650+#REF!+T653+T655+T656+T657+T651+T652+T654</f>
        <v>#REF!</v>
      </c>
      <c r="U647" s="211" t="e">
        <f>U648+U649+U650+#REF!+U653+U655+U656+U657+U651+U652+U654</f>
        <v>#REF!</v>
      </c>
      <c r="V647" s="211" t="e">
        <f>V648+V649+V650+#REF!+V653+V655+V656+V657+V651+V652+V654</f>
        <v>#REF!</v>
      </c>
      <c r="W647" s="211" t="e">
        <f>W648+W649+W650+#REF!+W653+W655+W656+W657+W651+W652+W654</f>
        <v>#REF!</v>
      </c>
      <c r="X647" s="211">
        <f>X648+X649+X650+X653+X655+X656+X657+X651+X652+X654</f>
        <v>14920</v>
      </c>
      <c r="Y647" s="211">
        <f t="shared" ref="Y647:Z647" si="1247">Y648+Y649+Y650+Y653+Y655+Y656+Y657+Y651+Y652+Y654</f>
        <v>8233</v>
      </c>
      <c r="Z647" s="211">
        <f t="shared" si="1247"/>
        <v>23153</v>
      </c>
      <c r="AA647" s="211">
        <f t="shared" ref="AA647:AB647" si="1248">AA648+AA649+AA650+AA653+AA655+AA656+AA657+AA651+AA652+AA654</f>
        <v>0</v>
      </c>
      <c r="AB647" s="211">
        <f t="shared" si="1248"/>
        <v>23153</v>
      </c>
    </row>
    <row r="648" spans="1:28" s="324" customFormat="1" ht="18.75" customHeight="1" x14ac:dyDescent="0.2">
      <c r="A648" s="281" t="s">
        <v>886</v>
      </c>
      <c r="B648" s="225">
        <v>801</v>
      </c>
      <c r="C648" s="225" t="s">
        <v>312</v>
      </c>
      <c r="D648" s="206" t="s">
        <v>196</v>
      </c>
      <c r="E648" s="214" t="s">
        <v>847</v>
      </c>
      <c r="F648" s="206" t="s">
        <v>96</v>
      </c>
      <c r="G648" s="211"/>
      <c r="H648" s="211">
        <v>8163</v>
      </c>
      <c r="I648" s="211">
        <v>-2300.4</v>
      </c>
      <c r="J648" s="211">
        <f>H648+I648</f>
        <v>5862.6</v>
      </c>
      <c r="K648" s="211">
        <v>0.05</v>
      </c>
      <c r="L648" s="211">
        <f>5161+68</f>
        <v>5229</v>
      </c>
      <c r="M648" s="211">
        <f>5161+68</f>
        <v>5229</v>
      </c>
      <c r="N648" s="211">
        <v>211</v>
      </c>
      <c r="O648" s="211">
        <f>M648+N648</f>
        <v>5440</v>
      </c>
      <c r="P648" s="211">
        <v>5440</v>
      </c>
      <c r="Q648" s="211">
        <v>0</v>
      </c>
      <c r="R648" s="211">
        <f t="shared" si="1182"/>
        <v>5440</v>
      </c>
      <c r="S648" s="211">
        <f>3670-338.6</f>
        <v>3331.4</v>
      </c>
      <c r="T648" s="211">
        <v>9110</v>
      </c>
      <c r="U648" s="211">
        <v>-965</v>
      </c>
      <c r="V648" s="211">
        <v>9110</v>
      </c>
      <c r="W648" s="211">
        <v>487</v>
      </c>
      <c r="X648" s="211">
        <v>10430</v>
      </c>
      <c r="Y648" s="211">
        <v>-1537</v>
      </c>
      <c r="Z648" s="211">
        <f t="shared" ref="Z648:Z657" si="1249">X648+Y648</f>
        <v>8893</v>
      </c>
      <c r="AA648" s="211">
        <v>0</v>
      </c>
      <c r="AB648" s="211">
        <f t="shared" ref="AB648:AB657" si="1250">Z648+AA648</f>
        <v>8893</v>
      </c>
    </row>
    <row r="649" spans="1:28" s="324" customFormat="1" ht="15.75" customHeight="1" x14ac:dyDescent="0.2">
      <c r="A649" s="213" t="s">
        <v>97</v>
      </c>
      <c r="B649" s="225">
        <v>801</v>
      </c>
      <c r="C649" s="206" t="s">
        <v>190</v>
      </c>
      <c r="D649" s="206" t="s">
        <v>196</v>
      </c>
      <c r="E649" s="214" t="s">
        <v>847</v>
      </c>
      <c r="F649" s="206" t="s">
        <v>98</v>
      </c>
      <c r="G649" s="211"/>
      <c r="H649" s="211">
        <v>480</v>
      </c>
      <c r="I649" s="211">
        <v>0</v>
      </c>
      <c r="J649" s="211">
        <f t="shared" ref="J649:J656" si="1251">H649+I649</f>
        <v>480</v>
      </c>
      <c r="K649" s="211">
        <v>0</v>
      </c>
      <c r="L649" s="211">
        <v>480</v>
      </c>
      <c r="M649" s="211">
        <v>480</v>
      </c>
      <c r="N649" s="211">
        <v>0</v>
      </c>
      <c r="O649" s="211">
        <f t="shared" ref="O649:O656" si="1252">M649+N649</f>
        <v>480</v>
      </c>
      <c r="P649" s="211">
        <v>480</v>
      </c>
      <c r="Q649" s="211">
        <v>0</v>
      </c>
      <c r="R649" s="211">
        <f t="shared" si="1182"/>
        <v>480</v>
      </c>
      <c r="S649" s="211">
        <v>-180</v>
      </c>
      <c r="T649" s="211">
        <f t="shared" ref="T649:T656" si="1253">R649+S649</f>
        <v>300</v>
      </c>
      <c r="U649" s="211">
        <v>0</v>
      </c>
      <c r="V649" s="211">
        <v>300</v>
      </c>
      <c r="W649" s="211">
        <v>-300</v>
      </c>
      <c r="X649" s="211">
        <v>0</v>
      </c>
      <c r="Y649" s="211">
        <v>200</v>
      </c>
      <c r="Z649" s="211">
        <f t="shared" si="1249"/>
        <v>200</v>
      </c>
      <c r="AA649" s="211">
        <v>153.51300000000001</v>
      </c>
      <c r="AB649" s="211">
        <f t="shared" si="1250"/>
        <v>353.51300000000003</v>
      </c>
    </row>
    <row r="650" spans="1:28" s="324" customFormat="1" ht="35.25" customHeight="1" x14ac:dyDescent="0.2">
      <c r="A650" s="281" t="s">
        <v>877</v>
      </c>
      <c r="B650" s="225">
        <v>801</v>
      </c>
      <c r="C650" s="206" t="s">
        <v>190</v>
      </c>
      <c r="D650" s="206" t="s">
        <v>196</v>
      </c>
      <c r="E650" s="214" t="s">
        <v>847</v>
      </c>
      <c r="F650" s="206" t="s">
        <v>875</v>
      </c>
      <c r="G650" s="211"/>
      <c r="H650" s="211"/>
      <c r="I650" s="211">
        <v>1508.1</v>
      </c>
      <c r="J650" s="211">
        <f t="shared" si="1251"/>
        <v>1508.1</v>
      </c>
      <c r="K650" s="211">
        <v>0.02</v>
      </c>
      <c r="L650" s="211">
        <f>1559+62</f>
        <v>1621</v>
      </c>
      <c r="M650" s="211">
        <f>1559+62</f>
        <v>1621</v>
      </c>
      <c r="N650" s="211">
        <v>22</v>
      </c>
      <c r="O650" s="211">
        <f t="shared" si="1252"/>
        <v>1643</v>
      </c>
      <c r="P650" s="211">
        <v>1643</v>
      </c>
      <c r="Q650" s="211">
        <v>0</v>
      </c>
      <c r="R650" s="211">
        <f t="shared" si="1182"/>
        <v>1643</v>
      </c>
      <c r="S650" s="211">
        <f>1112-102.2</f>
        <v>1009.8</v>
      </c>
      <c r="T650" s="211">
        <v>2755</v>
      </c>
      <c r="U650" s="211">
        <v>-292</v>
      </c>
      <c r="V650" s="211">
        <v>2755</v>
      </c>
      <c r="W650" s="211">
        <v>147</v>
      </c>
      <c r="X650" s="211">
        <v>3150</v>
      </c>
      <c r="Y650" s="211">
        <v>-652</v>
      </c>
      <c r="Z650" s="211">
        <f t="shared" si="1249"/>
        <v>2498</v>
      </c>
      <c r="AA650" s="211">
        <v>0</v>
      </c>
      <c r="AB650" s="211">
        <f t="shared" si="1250"/>
        <v>2498</v>
      </c>
    </row>
    <row r="651" spans="1:28" s="324" customFormat="1" ht="20.25" customHeight="1" x14ac:dyDescent="0.2">
      <c r="A651" s="281" t="s">
        <v>886</v>
      </c>
      <c r="B651" s="225">
        <v>801</v>
      </c>
      <c r="C651" s="225" t="s">
        <v>312</v>
      </c>
      <c r="D651" s="206" t="s">
        <v>196</v>
      </c>
      <c r="E651" s="214" t="s">
        <v>1187</v>
      </c>
      <c r="F651" s="206" t="s">
        <v>96</v>
      </c>
      <c r="G651" s="211"/>
      <c r="H651" s="211"/>
      <c r="I651" s="211"/>
      <c r="J651" s="211"/>
      <c r="K651" s="211"/>
      <c r="L651" s="211"/>
      <c r="M651" s="211"/>
      <c r="N651" s="211"/>
      <c r="O651" s="211"/>
      <c r="P651" s="211"/>
      <c r="Q651" s="211"/>
      <c r="R651" s="211"/>
      <c r="S651" s="211">
        <f>1500</f>
        <v>1500</v>
      </c>
      <c r="T651" s="211">
        <f t="shared" si="1253"/>
        <v>1500</v>
      </c>
      <c r="U651" s="211">
        <v>0</v>
      </c>
      <c r="V651" s="211">
        <v>0</v>
      </c>
      <c r="W651" s="211">
        <v>1500</v>
      </c>
      <c r="X651" s="211">
        <v>0</v>
      </c>
      <c r="Y651" s="211">
        <v>6000</v>
      </c>
      <c r="Z651" s="211">
        <f t="shared" si="1249"/>
        <v>6000</v>
      </c>
      <c r="AA651" s="211">
        <v>0</v>
      </c>
      <c r="AB651" s="211">
        <f t="shared" si="1250"/>
        <v>6000</v>
      </c>
    </row>
    <row r="652" spans="1:28" s="324" customFormat="1" ht="35.25" customHeight="1" x14ac:dyDescent="0.2">
      <c r="A652" s="281" t="s">
        <v>877</v>
      </c>
      <c r="B652" s="225">
        <v>801</v>
      </c>
      <c r="C652" s="225" t="s">
        <v>312</v>
      </c>
      <c r="D652" s="206" t="s">
        <v>196</v>
      </c>
      <c r="E652" s="214" t="s">
        <v>1187</v>
      </c>
      <c r="F652" s="206" t="s">
        <v>875</v>
      </c>
      <c r="G652" s="211"/>
      <c r="H652" s="211"/>
      <c r="I652" s="211"/>
      <c r="J652" s="211"/>
      <c r="K652" s="211"/>
      <c r="L652" s="211"/>
      <c r="M652" s="211"/>
      <c r="N652" s="211"/>
      <c r="O652" s="211"/>
      <c r="P652" s="211"/>
      <c r="Q652" s="211"/>
      <c r="R652" s="211"/>
      <c r="S652" s="211">
        <f>450</f>
        <v>450</v>
      </c>
      <c r="T652" s="211">
        <f t="shared" si="1253"/>
        <v>450</v>
      </c>
      <c r="U652" s="211">
        <v>0</v>
      </c>
      <c r="V652" s="211">
        <v>0</v>
      </c>
      <c r="W652" s="211">
        <v>450</v>
      </c>
      <c r="X652" s="211">
        <v>0</v>
      </c>
      <c r="Y652" s="211">
        <v>2000</v>
      </c>
      <c r="Z652" s="211">
        <f t="shared" si="1249"/>
        <v>2000</v>
      </c>
      <c r="AA652" s="211">
        <v>0</v>
      </c>
      <c r="AB652" s="211">
        <f t="shared" si="1250"/>
        <v>2000</v>
      </c>
    </row>
    <row r="653" spans="1:28" s="324" customFormat="1" ht="21.75" customHeight="1" x14ac:dyDescent="0.2">
      <c r="A653" s="213" t="s">
        <v>1222</v>
      </c>
      <c r="B653" s="225">
        <v>801</v>
      </c>
      <c r="C653" s="225" t="s">
        <v>312</v>
      </c>
      <c r="D653" s="206" t="s">
        <v>196</v>
      </c>
      <c r="E653" s="214" t="s">
        <v>847</v>
      </c>
      <c r="F653" s="206" t="s">
        <v>94</v>
      </c>
      <c r="G653" s="211"/>
      <c r="H653" s="211">
        <v>4000</v>
      </c>
      <c r="I653" s="211">
        <v>-437.6</v>
      </c>
      <c r="J653" s="211">
        <f t="shared" si="1251"/>
        <v>3562.4</v>
      </c>
      <c r="K653" s="211">
        <v>-0.03</v>
      </c>
      <c r="L653" s="211">
        <v>4500</v>
      </c>
      <c r="M653" s="211">
        <v>4500</v>
      </c>
      <c r="N653" s="211">
        <v>0</v>
      </c>
      <c r="O653" s="211">
        <f t="shared" si="1252"/>
        <v>4500</v>
      </c>
      <c r="P653" s="211">
        <v>4500</v>
      </c>
      <c r="Q653" s="211">
        <v>0</v>
      </c>
      <c r="R653" s="211">
        <f t="shared" si="1182"/>
        <v>4500</v>
      </c>
      <c r="S653" s="211">
        <f>-3300-600</f>
        <v>-3900</v>
      </c>
      <c r="T653" s="211">
        <f t="shared" si="1253"/>
        <v>600</v>
      </c>
      <c r="U653" s="211">
        <v>-400</v>
      </c>
      <c r="V653" s="211">
        <v>600</v>
      </c>
      <c r="W653" s="211">
        <f>140+12.31</f>
        <v>152.31</v>
      </c>
      <c r="X653" s="211">
        <v>740</v>
      </c>
      <c r="Y653" s="211">
        <v>382</v>
      </c>
      <c r="Z653" s="211">
        <f t="shared" si="1249"/>
        <v>1122</v>
      </c>
      <c r="AA653" s="211">
        <v>0</v>
      </c>
      <c r="AB653" s="211">
        <f t="shared" si="1250"/>
        <v>1122</v>
      </c>
    </row>
    <row r="654" spans="1:28" s="324" customFormat="1" ht="21.75" customHeight="1" x14ac:dyDescent="0.2">
      <c r="A654" s="213" t="s">
        <v>1107</v>
      </c>
      <c r="B654" s="225">
        <v>801</v>
      </c>
      <c r="C654" s="225" t="s">
        <v>312</v>
      </c>
      <c r="D654" s="206" t="s">
        <v>196</v>
      </c>
      <c r="E654" s="214" t="s">
        <v>847</v>
      </c>
      <c r="F654" s="206" t="s">
        <v>1106</v>
      </c>
      <c r="G654" s="211"/>
      <c r="H654" s="211">
        <v>4000</v>
      </c>
      <c r="I654" s="211">
        <v>-437.6</v>
      </c>
      <c r="J654" s="211">
        <f t="shared" ref="J654" si="1254">H654+I654</f>
        <v>3562.4</v>
      </c>
      <c r="K654" s="211">
        <v>-0.03</v>
      </c>
      <c r="L654" s="211">
        <v>4500</v>
      </c>
      <c r="M654" s="211">
        <v>4500</v>
      </c>
      <c r="N654" s="211">
        <v>0</v>
      </c>
      <c r="O654" s="211">
        <f t="shared" ref="O654" si="1255">M654+N654</f>
        <v>4500</v>
      </c>
      <c r="P654" s="211">
        <v>4500</v>
      </c>
      <c r="Q654" s="211">
        <v>0</v>
      </c>
      <c r="R654" s="211">
        <f t="shared" ref="R654" si="1256">P654+Q654</f>
        <v>4500</v>
      </c>
      <c r="S654" s="211">
        <f>-3300-600</f>
        <v>-3900</v>
      </c>
      <c r="T654" s="211">
        <v>0</v>
      </c>
      <c r="U654" s="211">
        <v>400</v>
      </c>
      <c r="V654" s="211">
        <v>0</v>
      </c>
      <c r="W654" s="211">
        <v>400</v>
      </c>
      <c r="X654" s="211">
        <v>400</v>
      </c>
      <c r="Y654" s="211">
        <v>50</v>
      </c>
      <c r="Z654" s="211">
        <f t="shared" si="1249"/>
        <v>450</v>
      </c>
      <c r="AA654" s="211">
        <v>0</v>
      </c>
      <c r="AB654" s="211">
        <f t="shared" si="1250"/>
        <v>450</v>
      </c>
    </row>
    <row r="655" spans="1:28" s="324" customFormat="1" ht="15.75" customHeight="1" x14ac:dyDescent="0.2">
      <c r="A655" s="213" t="s">
        <v>103</v>
      </c>
      <c r="B655" s="225">
        <v>801</v>
      </c>
      <c r="C655" s="225" t="s">
        <v>312</v>
      </c>
      <c r="D655" s="206" t="s">
        <v>196</v>
      </c>
      <c r="E655" s="214" t="s">
        <v>847</v>
      </c>
      <c r="F655" s="206" t="s">
        <v>104</v>
      </c>
      <c r="G655" s="211"/>
      <c r="H655" s="211">
        <v>210</v>
      </c>
      <c r="I655" s="211">
        <v>-5</v>
      </c>
      <c r="J655" s="211">
        <f t="shared" si="1251"/>
        <v>205</v>
      </c>
      <c r="K655" s="211">
        <v>-5</v>
      </c>
      <c r="L655" s="211">
        <v>230</v>
      </c>
      <c r="M655" s="211">
        <v>230</v>
      </c>
      <c r="N655" s="211">
        <v>0</v>
      </c>
      <c r="O655" s="211">
        <f t="shared" si="1252"/>
        <v>230</v>
      </c>
      <c r="P655" s="211">
        <v>230</v>
      </c>
      <c r="Q655" s="211">
        <v>0</v>
      </c>
      <c r="R655" s="211">
        <f t="shared" si="1182"/>
        <v>230</v>
      </c>
      <c r="S655" s="211">
        <v>-30</v>
      </c>
      <c r="T655" s="211">
        <f t="shared" si="1253"/>
        <v>200</v>
      </c>
      <c r="U655" s="211">
        <v>0</v>
      </c>
      <c r="V655" s="211">
        <v>200</v>
      </c>
      <c r="W655" s="211">
        <v>0</v>
      </c>
      <c r="X655" s="211">
        <v>200</v>
      </c>
      <c r="Y655" s="211">
        <v>1400</v>
      </c>
      <c r="Z655" s="211">
        <f t="shared" si="1249"/>
        <v>1600</v>
      </c>
      <c r="AA655" s="211">
        <v>-153.51300000000001</v>
      </c>
      <c r="AB655" s="211">
        <f t="shared" si="1250"/>
        <v>1446.4870000000001</v>
      </c>
    </row>
    <row r="656" spans="1:28" s="324" customFormat="1" ht="14.25" customHeight="1" x14ac:dyDescent="0.2">
      <c r="A656" s="213" t="s">
        <v>105</v>
      </c>
      <c r="B656" s="225">
        <v>801</v>
      </c>
      <c r="C656" s="225" t="s">
        <v>312</v>
      </c>
      <c r="D656" s="206" t="s">
        <v>196</v>
      </c>
      <c r="E656" s="214" t="s">
        <v>847</v>
      </c>
      <c r="F656" s="206" t="s">
        <v>106</v>
      </c>
      <c r="G656" s="211"/>
      <c r="H656" s="211">
        <v>80</v>
      </c>
      <c r="I656" s="211">
        <v>13.3</v>
      </c>
      <c r="J656" s="211">
        <f t="shared" si="1251"/>
        <v>93.3</v>
      </c>
      <c r="K656" s="211">
        <v>0</v>
      </c>
      <c r="L656" s="211">
        <v>74</v>
      </c>
      <c r="M656" s="211">
        <v>74</v>
      </c>
      <c r="N656" s="211">
        <v>0</v>
      </c>
      <c r="O656" s="211">
        <f t="shared" si="1252"/>
        <v>74</v>
      </c>
      <c r="P656" s="211">
        <v>74</v>
      </c>
      <c r="Q656" s="211">
        <v>0</v>
      </c>
      <c r="R656" s="211">
        <f t="shared" si="1182"/>
        <v>74</v>
      </c>
      <c r="S656" s="211">
        <v>-74</v>
      </c>
      <c r="T656" s="211">
        <f t="shared" si="1253"/>
        <v>0</v>
      </c>
      <c r="U656" s="211">
        <v>0</v>
      </c>
      <c r="V656" s="211">
        <f t="shared" ref="V656" si="1257">T656+U656</f>
        <v>0</v>
      </c>
      <c r="W656" s="211">
        <v>0</v>
      </c>
      <c r="X656" s="211">
        <f t="shared" ref="X656" si="1258">V656+W656</f>
        <v>0</v>
      </c>
      <c r="Y656" s="211">
        <v>40</v>
      </c>
      <c r="Z656" s="211">
        <f t="shared" si="1249"/>
        <v>40</v>
      </c>
      <c r="AA656" s="211">
        <v>0</v>
      </c>
      <c r="AB656" s="211">
        <f t="shared" si="1250"/>
        <v>40</v>
      </c>
    </row>
    <row r="657" spans="1:28" s="324" customFormat="1" ht="18" customHeight="1" x14ac:dyDescent="0.2">
      <c r="A657" s="281" t="s">
        <v>885</v>
      </c>
      <c r="B657" s="225">
        <v>801</v>
      </c>
      <c r="C657" s="225" t="s">
        <v>312</v>
      </c>
      <c r="D657" s="206" t="s">
        <v>196</v>
      </c>
      <c r="E657" s="214" t="s">
        <v>847</v>
      </c>
      <c r="F657" s="206" t="s">
        <v>884</v>
      </c>
      <c r="G657" s="211"/>
      <c r="H657" s="211">
        <v>0</v>
      </c>
      <c r="I657" s="211">
        <v>5</v>
      </c>
      <c r="J657" s="211">
        <f>H657+I657</f>
        <v>5</v>
      </c>
      <c r="K657" s="211">
        <v>5</v>
      </c>
      <c r="L657" s="211">
        <v>0</v>
      </c>
      <c r="M657" s="211">
        <v>0</v>
      </c>
      <c r="N657" s="211">
        <v>0</v>
      </c>
      <c r="O657" s="211">
        <v>0</v>
      </c>
      <c r="P657" s="211">
        <v>0</v>
      </c>
      <c r="Q657" s="211">
        <v>0</v>
      </c>
      <c r="R657" s="211">
        <f t="shared" si="1182"/>
        <v>0</v>
      </c>
      <c r="S657" s="211">
        <v>206</v>
      </c>
      <c r="T657" s="211">
        <v>0</v>
      </c>
      <c r="U657" s="211">
        <v>206</v>
      </c>
      <c r="V657" s="211">
        <v>0</v>
      </c>
      <c r="W657" s="211">
        <v>206</v>
      </c>
      <c r="X657" s="211">
        <v>0</v>
      </c>
      <c r="Y657" s="211">
        <v>350</v>
      </c>
      <c r="Z657" s="211">
        <f t="shared" si="1249"/>
        <v>350</v>
      </c>
      <c r="AA657" s="211">
        <v>0</v>
      </c>
      <c r="AB657" s="211">
        <f t="shared" si="1250"/>
        <v>350</v>
      </c>
    </row>
    <row r="658" spans="1:28" s="324" customFormat="1" ht="43.5" customHeight="1" x14ac:dyDescent="0.2">
      <c r="A658" s="213" t="s">
        <v>1242</v>
      </c>
      <c r="B658" s="225">
        <v>801</v>
      </c>
      <c r="C658" s="225" t="s">
        <v>312</v>
      </c>
      <c r="D658" s="206" t="s">
        <v>196</v>
      </c>
      <c r="E658" s="214" t="s">
        <v>1169</v>
      </c>
      <c r="F658" s="206"/>
      <c r="G658" s="211"/>
      <c r="H658" s="211">
        <f t="shared" ref="H658:W658" si="1259">H659</f>
        <v>31</v>
      </c>
      <c r="I658" s="211">
        <f t="shared" si="1259"/>
        <v>0</v>
      </c>
      <c r="J658" s="211">
        <f t="shared" si="1259"/>
        <v>31</v>
      </c>
      <c r="K658" s="211">
        <f t="shared" si="1259"/>
        <v>0</v>
      </c>
      <c r="L658" s="211">
        <f t="shared" si="1259"/>
        <v>33.5</v>
      </c>
      <c r="M658" s="211">
        <f t="shared" si="1259"/>
        <v>33.5</v>
      </c>
      <c r="N658" s="211">
        <f t="shared" si="1259"/>
        <v>2.2999999999999998</v>
      </c>
      <c r="O658" s="211">
        <f t="shared" si="1259"/>
        <v>35.799999999999997</v>
      </c>
      <c r="P658" s="211">
        <f t="shared" si="1259"/>
        <v>35.799999999999997</v>
      </c>
      <c r="Q658" s="211">
        <f t="shared" si="1259"/>
        <v>2.1</v>
      </c>
      <c r="R658" s="211">
        <f t="shared" si="1259"/>
        <v>37.9</v>
      </c>
      <c r="S658" s="211">
        <f t="shared" si="1259"/>
        <v>17.5</v>
      </c>
      <c r="T658" s="211">
        <f t="shared" si="1259"/>
        <v>55.4</v>
      </c>
      <c r="U658" s="211">
        <f t="shared" si="1259"/>
        <v>4.0999999999999996</v>
      </c>
      <c r="V658" s="211">
        <f t="shared" si="1259"/>
        <v>59.5</v>
      </c>
      <c r="W658" s="211">
        <f t="shared" si="1259"/>
        <v>2.2999999999999998</v>
      </c>
      <c r="X658" s="211">
        <f>X659+X660</f>
        <v>64.3</v>
      </c>
      <c r="Y658" s="211">
        <f t="shared" ref="Y658:Z658" si="1260">Y659+Y660</f>
        <v>0.60000000000000853</v>
      </c>
      <c r="Z658" s="211">
        <f t="shared" si="1260"/>
        <v>64.900000000000006</v>
      </c>
      <c r="AA658" s="211">
        <f t="shared" ref="AA658:AB658" si="1261">AA659+AA660</f>
        <v>0</v>
      </c>
      <c r="AB658" s="211">
        <f t="shared" si="1261"/>
        <v>64.900000000000006</v>
      </c>
    </row>
    <row r="659" spans="1:28" s="324" customFormat="1" ht="17.25" hidden="1" customHeight="1" x14ac:dyDescent="0.2">
      <c r="A659" s="213" t="s">
        <v>1222</v>
      </c>
      <c r="B659" s="225">
        <v>801</v>
      </c>
      <c r="C659" s="225" t="s">
        <v>312</v>
      </c>
      <c r="D659" s="206" t="s">
        <v>196</v>
      </c>
      <c r="E659" s="214" t="s">
        <v>789</v>
      </c>
      <c r="F659" s="206" t="s">
        <v>94</v>
      </c>
      <c r="G659" s="211"/>
      <c r="H659" s="211">
        <v>31</v>
      </c>
      <c r="I659" s="211">
        <v>0</v>
      </c>
      <c r="J659" s="211">
        <f>H659+I659</f>
        <v>31</v>
      </c>
      <c r="K659" s="211">
        <v>0</v>
      </c>
      <c r="L659" s="211">
        <v>33.5</v>
      </c>
      <c r="M659" s="211">
        <v>33.5</v>
      </c>
      <c r="N659" s="211">
        <v>2.2999999999999998</v>
      </c>
      <c r="O659" s="211">
        <f>M659+N659</f>
        <v>35.799999999999997</v>
      </c>
      <c r="P659" s="211">
        <v>35.799999999999997</v>
      </c>
      <c r="Q659" s="211">
        <v>2.1</v>
      </c>
      <c r="R659" s="211">
        <f t="shared" si="1182"/>
        <v>37.9</v>
      </c>
      <c r="S659" s="211">
        <v>17.5</v>
      </c>
      <c r="T659" s="211">
        <f t="shared" ref="T659" si="1262">R659+S659</f>
        <v>55.4</v>
      </c>
      <c r="U659" s="211">
        <v>4.0999999999999996</v>
      </c>
      <c r="V659" s="211">
        <v>59.5</v>
      </c>
      <c r="W659" s="211">
        <v>2.2999999999999998</v>
      </c>
      <c r="X659" s="211">
        <v>64.3</v>
      </c>
      <c r="Y659" s="211">
        <v>-64.3</v>
      </c>
      <c r="Z659" s="211">
        <f t="shared" ref="Z659" si="1263">X659+Y659</f>
        <v>0</v>
      </c>
      <c r="AA659" s="211">
        <v>0</v>
      </c>
      <c r="AB659" s="211">
        <f t="shared" ref="AB659:AB660" si="1264">Z659+AA659</f>
        <v>0</v>
      </c>
    </row>
    <row r="660" spans="1:28" s="324" customFormat="1" ht="17.25" customHeight="1" x14ac:dyDescent="0.2">
      <c r="A660" s="213" t="s">
        <v>1222</v>
      </c>
      <c r="B660" s="225">
        <v>801</v>
      </c>
      <c r="C660" s="225" t="s">
        <v>312</v>
      </c>
      <c r="D660" s="206" t="s">
        <v>196</v>
      </c>
      <c r="E660" s="214" t="s">
        <v>1169</v>
      </c>
      <c r="F660" s="206" t="s">
        <v>94</v>
      </c>
      <c r="G660" s="211"/>
      <c r="H660" s="211">
        <v>31</v>
      </c>
      <c r="I660" s="211">
        <v>0</v>
      </c>
      <c r="J660" s="211">
        <f>H660+I660</f>
        <v>31</v>
      </c>
      <c r="K660" s="211">
        <v>0</v>
      </c>
      <c r="L660" s="211">
        <v>33.5</v>
      </c>
      <c r="M660" s="211">
        <v>33.5</v>
      </c>
      <c r="N660" s="211">
        <v>2.2999999999999998</v>
      </c>
      <c r="O660" s="211">
        <f>M660+N660</f>
        <v>35.799999999999997</v>
      </c>
      <c r="P660" s="211">
        <v>35.799999999999997</v>
      </c>
      <c r="Q660" s="211">
        <v>2.1</v>
      </c>
      <c r="R660" s="211">
        <f t="shared" ref="R660" si="1265">P660+Q660</f>
        <v>37.9</v>
      </c>
      <c r="S660" s="211">
        <v>17.5</v>
      </c>
      <c r="T660" s="211">
        <f t="shared" ref="T660" si="1266">R660+S660</f>
        <v>55.4</v>
      </c>
      <c r="U660" s="211">
        <v>4.0999999999999996</v>
      </c>
      <c r="V660" s="211">
        <v>59.5</v>
      </c>
      <c r="W660" s="211">
        <v>2.2999999999999998</v>
      </c>
      <c r="X660" s="211">
        <v>0</v>
      </c>
      <c r="Y660" s="211">
        <v>64.900000000000006</v>
      </c>
      <c r="Z660" s="211">
        <f t="shared" ref="Z660" si="1267">X660+Y660</f>
        <v>64.900000000000006</v>
      </c>
      <c r="AA660" s="211">
        <v>0</v>
      </c>
      <c r="AB660" s="211">
        <f t="shared" si="1264"/>
        <v>64.900000000000006</v>
      </c>
    </row>
    <row r="661" spans="1:28" s="324" customFormat="1" ht="37.5" customHeight="1" x14ac:dyDescent="0.2">
      <c r="A661" s="213" t="s">
        <v>922</v>
      </c>
      <c r="B661" s="203">
        <v>801</v>
      </c>
      <c r="C661" s="203" t="s">
        <v>312</v>
      </c>
      <c r="D661" s="204" t="s">
        <v>196</v>
      </c>
      <c r="E661" s="271" t="s">
        <v>1163</v>
      </c>
      <c r="F661" s="204"/>
      <c r="G661" s="229" t="e">
        <f>G662+G663+#REF!+G665</f>
        <v>#REF!</v>
      </c>
      <c r="H661" s="229" t="e">
        <f>H662+H663+H664+#REF!+H665</f>
        <v>#REF!</v>
      </c>
      <c r="I661" s="229" t="e">
        <f>I662+I663+I664+#REF!+I665</f>
        <v>#REF!</v>
      </c>
      <c r="J661" s="229" t="e">
        <f>J662+J663+J664+#REF!+J665</f>
        <v>#REF!</v>
      </c>
      <c r="K661" s="229" t="e">
        <f>K662+K663+K664+#REF!+K665</f>
        <v>#REF!</v>
      </c>
      <c r="L661" s="229" t="e">
        <f>L662+L663+L664+#REF!+L665</f>
        <v>#REF!</v>
      </c>
      <c r="M661" s="229" t="e">
        <f>M662+M663+M664+#REF!+M665</f>
        <v>#REF!</v>
      </c>
      <c r="N661" s="229" t="e">
        <f>N662+N663+N664+#REF!+N665</f>
        <v>#REF!</v>
      </c>
      <c r="O661" s="229" t="e">
        <f>O662+O663+O664+#REF!+O665</f>
        <v>#REF!</v>
      </c>
      <c r="P661" s="229" t="e">
        <f>P662+P663+P664+#REF!+P665</f>
        <v>#REF!</v>
      </c>
      <c r="Q661" s="229" t="e">
        <f>Q662+Q663+Q664+#REF!+Q665</f>
        <v>#REF!</v>
      </c>
      <c r="R661" s="229" t="e">
        <f>R662+R663+R664+#REF!+R665</f>
        <v>#REF!</v>
      </c>
      <c r="S661" s="229" t="e">
        <f>S662+S663+S664+#REF!+S665</f>
        <v>#REF!</v>
      </c>
      <c r="T661" s="229" t="e">
        <f>T662+T663+T664+#REF!+T665</f>
        <v>#REF!</v>
      </c>
      <c r="U661" s="229" t="e">
        <f>U662+U663+U664+#REF!+U665</f>
        <v>#REF!</v>
      </c>
      <c r="V661" s="229" t="e">
        <f>V662+V663+V664+#REF!+V665</f>
        <v>#REF!</v>
      </c>
      <c r="W661" s="229" t="e">
        <f>W662+W663+W664+#REF!+W665</f>
        <v>#REF!</v>
      </c>
      <c r="X661" s="229">
        <f>X662+X663+X664+X665+X666+X667+X668+X669</f>
        <v>2627.4</v>
      </c>
      <c r="Y661" s="229">
        <f t="shared" ref="Y661:Z661" si="1268">Y662+Y663+Y664+Y665+Y666+Y667+Y668+Y669</f>
        <v>814.0999999999998</v>
      </c>
      <c r="Z661" s="229">
        <f t="shared" si="1268"/>
        <v>3441.5</v>
      </c>
      <c r="AA661" s="229">
        <f t="shared" ref="AA661:AB661" si="1269">AA662+AA663+AA664+AA665+AA666+AA667+AA668+AA669</f>
        <v>-4.9999999999954525E-3</v>
      </c>
      <c r="AB661" s="229">
        <f t="shared" si="1269"/>
        <v>3441.4949999999999</v>
      </c>
    </row>
    <row r="662" spans="1:28" s="324" customFormat="1" ht="18.75" hidden="1" customHeight="1" x14ac:dyDescent="0.2">
      <c r="A662" s="213" t="s">
        <v>886</v>
      </c>
      <c r="B662" s="225">
        <v>801</v>
      </c>
      <c r="C662" s="225" t="s">
        <v>312</v>
      </c>
      <c r="D662" s="206" t="s">
        <v>196</v>
      </c>
      <c r="E662" s="214" t="s">
        <v>850</v>
      </c>
      <c r="F662" s="206" t="s">
        <v>96</v>
      </c>
      <c r="G662" s="211"/>
      <c r="H662" s="211">
        <v>1300</v>
      </c>
      <c r="I662" s="211">
        <v>-286.79000000000002</v>
      </c>
      <c r="J662" s="211">
        <f t="shared" ref="J662:J669" si="1270">H662+I662</f>
        <v>1013.21</v>
      </c>
      <c r="K662" s="211">
        <v>0</v>
      </c>
      <c r="L662" s="211">
        <v>1014</v>
      </c>
      <c r="M662" s="211">
        <v>1014</v>
      </c>
      <c r="N662" s="211">
        <v>12</v>
      </c>
      <c r="O662" s="211">
        <f>M662+N662</f>
        <v>1026</v>
      </c>
      <c r="P662" s="211">
        <v>1026</v>
      </c>
      <c r="Q662" s="211">
        <v>262</v>
      </c>
      <c r="R662" s="211">
        <f t="shared" si="1182"/>
        <v>1288</v>
      </c>
      <c r="S662" s="211">
        <v>100</v>
      </c>
      <c r="T662" s="211">
        <f t="shared" ref="T662:T665" si="1271">R662+S662</f>
        <v>1388</v>
      </c>
      <c r="U662" s="211">
        <f>63+235</f>
        <v>298</v>
      </c>
      <c r="V662" s="211">
        <v>1388</v>
      </c>
      <c r="W662" s="211">
        <v>362.9</v>
      </c>
      <c r="X662" s="211">
        <v>1857.6000000000001</v>
      </c>
      <c r="Y662" s="211">
        <v>-1857.6</v>
      </c>
      <c r="Z662" s="211">
        <f t="shared" ref="Z662:Z665" si="1272">X662+Y662</f>
        <v>0</v>
      </c>
      <c r="AA662" s="211">
        <v>0</v>
      </c>
      <c r="AB662" s="211">
        <f t="shared" ref="AB662:AB669" si="1273">Z662+AA662</f>
        <v>0</v>
      </c>
    </row>
    <row r="663" spans="1:28" s="324" customFormat="1" ht="15.75" hidden="1" customHeight="1" x14ac:dyDescent="0.2">
      <c r="A663" s="213" t="s">
        <v>97</v>
      </c>
      <c r="B663" s="225">
        <v>801</v>
      </c>
      <c r="C663" s="225" t="s">
        <v>312</v>
      </c>
      <c r="D663" s="206" t="s">
        <v>196</v>
      </c>
      <c r="E663" s="214" t="s">
        <v>850</v>
      </c>
      <c r="F663" s="206" t="s">
        <v>98</v>
      </c>
      <c r="G663" s="211"/>
      <c r="H663" s="211">
        <v>6</v>
      </c>
      <c r="I663" s="211">
        <v>0</v>
      </c>
      <c r="J663" s="211">
        <f t="shared" si="1270"/>
        <v>6</v>
      </c>
      <c r="K663" s="211">
        <v>0</v>
      </c>
      <c r="L663" s="211">
        <f t="shared" ref="L663:M663" si="1274">I663+J663</f>
        <v>6</v>
      </c>
      <c r="M663" s="211">
        <f t="shared" si="1274"/>
        <v>6</v>
      </c>
      <c r="N663" s="211">
        <v>0</v>
      </c>
      <c r="O663" s="211">
        <f t="shared" ref="O663:O665" si="1275">M663+N663</f>
        <v>6</v>
      </c>
      <c r="P663" s="211">
        <v>6</v>
      </c>
      <c r="Q663" s="211">
        <v>4</v>
      </c>
      <c r="R663" s="211">
        <f t="shared" si="1182"/>
        <v>10</v>
      </c>
      <c r="S663" s="211">
        <v>0</v>
      </c>
      <c r="T663" s="211">
        <f t="shared" si="1271"/>
        <v>10</v>
      </c>
      <c r="U663" s="211">
        <v>0</v>
      </c>
      <c r="V663" s="211">
        <v>10</v>
      </c>
      <c r="W663" s="211">
        <v>0</v>
      </c>
      <c r="X663" s="211">
        <v>130</v>
      </c>
      <c r="Y663" s="211">
        <v>-130</v>
      </c>
      <c r="Z663" s="211">
        <f t="shared" si="1272"/>
        <v>0</v>
      </c>
      <c r="AA663" s="211">
        <v>0</v>
      </c>
      <c r="AB663" s="211">
        <f t="shared" si="1273"/>
        <v>0</v>
      </c>
    </row>
    <row r="664" spans="1:28" s="324" customFormat="1" ht="37.5" hidden="1" customHeight="1" x14ac:dyDescent="0.2">
      <c r="A664" s="281" t="s">
        <v>877</v>
      </c>
      <c r="B664" s="225">
        <v>801</v>
      </c>
      <c r="C664" s="225" t="s">
        <v>312</v>
      </c>
      <c r="D664" s="206" t="s">
        <v>196</v>
      </c>
      <c r="E664" s="214" t="s">
        <v>850</v>
      </c>
      <c r="F664" s="206" t="s">
        <v>875</v>
      </c>
      <c r="G664" s="211"/>
      <c r="H664" s="211">
        <v>0</v>
      </c>
      <c r="I664" s="211">
        <v>286.79000000000002</v>
      </c>
      <c r="J664" s="211">
        <f t="shared" si="1270"/>
        <v>286.79000000000002</v>
      </c>
      <c r="K664" s="211">
        <v>0</v>
      </c>
      <c r="L664" s="211">
        <v>306</v>
      </c>
      <c r="M664" s="211">
        <v>306</v>
      </c>
      <c r="N664" s="211">
        <v>4</v>
      </c>
      <c r="O664" s="211">
        <f t="shared" si="1275"/>
        <v>310</v>
      </c>
      <c r="P664" s="211">
        <v>310</v>
      </c>
      <c r="Q664" s="211">
        <v>88</v>
      </c>
      <c r="R664" s="211">
        <f t="shared" si="1182"/>
        <v>398</v>
      </c>
      <c r="S664" s="211">
        <v>21</v>
      </c>
      <c r="T664" s="211">
        <f t="shared" si="1271"/>
        <v>419</v>
      </c>
      <c r="U664" s="211">
        <f>19+71</f>
        <v>90</v>
      </c>
      <c r="V664" s="211">
        <v>419</v>
      </c>
      <c r="W664" s="211">
        <v>109.8</v>
      </c>
      <c r="X664" s="211">
        <v>560.9</v>
      </c>
      <c r="Y664" s="211">
        <v>-560.9</v>
      </c>
      <c r="Z664" s="211">
        <f t="shared" si="1272"/>
        <v>0</v>
      </c>
      <c r="AA664" s="211">
        <v>0</v>
      </c>
      <c r="AB664" s="211">
        <f t="shared" si="1273"/>
        <v>0</v>
      </c>
    </row>
    <row r="665" spans="1:28" s="324" customFormat="1" ht="20.25" hidden="1" customHeight="1" x14ac:dyDescent="0.2">
      <c r="A665" s="213" t="s">
        <v>1222</v>
      </c>
      <c r="B665" s="225">
        <v>801</v>
      </c>
      <c r="C665" s="225" t="s">
        <v>312</v>
      </c>
      <c r="D665" s="206" t="s">
        <v>196</v>
      </c>
      <c r="E665" s="214" t="s">
        <v>850</v>
      </c>
      <c r="F665" s="206" t="s">
        <v>94</v>
      </c>
      <c r="G665" s="211"/>
      <c r="H665" s="211">
        <v>15</v>
      </c>
      <c r="I665" s="211">
        <v>0</v>
      </c>
      <c r="J665" s="211">
        <f t="shared" si="1270"/>
        <v>15</v>
      </c>
      <c r="K665" s="211">
        <v>0</v>
      </c>
      <c r="L665" s="211">
        <v>33</v>
      </c>
      <c r="M665" s="211">
        <v>33</v>
      </c>
      <c r="N665" s="211">
        <v>5.7</v>
      </c>
      <c r="O665" s="211">
        <f t="shared" si="1275"/>
        <v>38.700000000000003</v>
      </c>
      <c r="P665" s="211">
        <v>38.700000000000003</v>
      </c>
      <c r="Q665" s="211">
        <v>651.29999999999995</v>
      </c>
      <c r="R665" s="211">
        <f t="shared" si="1182"/>
        <v>690</v>
      </c>
      <c r="S665" s="211">
        <v>-131</v>
      </c>
      <c r="T665" s="211">
        <f t="shared" si="1271"/>
        <v>559</v>
      </c>
      <c r="U665" s="211">
        <f>21-306</f>
        <v>-285</v>
      </c>
      <c r="V665" s="211">
        <v>662</v>
      </c>
      <c r="W665" s="211">
        <v>-532</v>
      </c>
      <c r="X665" s="211">
        <v>78.900000000000006</v>
      </c>
      <c r="Y665" s="211">
        <v>-78.900000000000006</v>
      </c>
      <c r="Z665" s="211">
        <f t="shared" si="1272"/>
        <v>0</v>
      </c>
      <c r="AA665" s="211">
        <v>0</v>
      </c>
      <c r="AB665" s="211">
        <f t="shared" si="1273"/>
        <v>0</v>
      </c>
    </row>
    <row r="666" spans="1:28" s="324" customFormat="1" ht="20.25" customHeight="1" x14ac:dyDescent="0.2">
      <c r="A666" s="213" t="s">
        <v>886</v>
      </c>
      <c r="B666" s="225">
        <v>801</v>
      </c>
      <c r="C666" s="225" t="s">
        <v>312</v>
      </c>
      <c r="D666" s="206" t="s">
        <v>196</v>
      </c>
      <c r="E666" s="214" t="s">
        <v>1163</v>
      </c>
      <c r="F666" s="206" t="s">
        <v>96</v>
      </c>
      <c r="G666" s="211"/>
      <c r="H666" s="211">
        <v>1300</v>
      </c>
      <c r="I666" s="211">
        <v>-286.79000000000002</v>
      </c>
      <c r="J666" s="211">
        <f t="shared" si="1270"/>
        <v>1013.21</v>
      </c>
      <c r="K666" s="211">
        <v>0</v>
      </c>
      <c r="L666" s="211">
        <v>1014</v>
      </c>
      <c r="M666" s="211">
        <v>1014</v>
      </c>
      <c r="N666" s="211">
        <v>12</v>
      </c>
      <c r="O666" s="211">
        <f>M666+N666</f>
        <v>1026</v>
      </c>
      <c r="P666" s="211">
        <v>1026</v>
      </c>
      <c r="Q666" s="211">
        <v>262</v>
      </c>
      <c r="R666" s="211">
        <f t="shared" ref="R666:R669" si="1276">P666+Q666</f>
        <v>1288</v>
      </c>
      <c r="S666" s="211">
        <v>100</v>
      </c>
      <c r="T666" s="211">
        <f t="shared" ref="T666:T669" si="1277">R666+S666</f>
        <v>1388</v>
      </c>
      <c r="U666" s="211">
        <f>63+235</f>
        <v>298</v>
      </c>
      <c r="V666" s="211">
        <v>1388</v>
      </c>
      <c r="W666" s="211">
        <v>362.9</v>
      </c>
      <c r="X666" s="211">
        <v>0</v>
      </c>
      <c r="Y666" s="211">
        <v>2114.1</v>
      </c>
      <c r="Z666" s="211">
        <f t="shared" ref="Z666:Z669" si="1278">X666+Y666</f>
        <v>2114.1</v>
      </c>
      <c r="AA666" s="211">
        <v>402.3</v>
      </c>
      <c r="AB666" s="211">
        <f t="shared" si="1273"/>
        <v>2516.4</v>
      </c>
    </row>
    <row r="667" spans="1:28" s="324" customFormat="1" ht="20.25" customHeight="1" x14ac:dyDescent="0.2">
      <c r="A667" s="213" t="s">
        <v>97</v>
      </c>
      <c r="B667" s="225">
        <v>801</v>
      </c>
      <c r="C667" s="225" t="s">
        <v>312</v>
      </c>
      <c r="D667" s="206" t="s">
        <v>196</v>
      </c>
      <c r="E667" s="214" t="s">
        <v>1163</v>
      </c>
      <c r="F667" s="206" t="s">
        <v>98</v>
      </c>
      <c r="G667" s="211"/>
      <c r="H667" s="211">
        <v>6</v>
      </c>
      <c r="I667" s="211">
        <v>0</v>
      </c>
      <c r="J667" s="211">
        <f t="shared" si="1270"/>
        <v>6</v>
      </c>
      <c r="K667" s="211">
        <v>0</v>
      </c>
      <c r="L667" s="211">
        <f t="shared" ref="L667" si="1279">I667+J667</f>
        <v>6</v>
      </c>
      <c r="M667" s="211">
        <f t="shared" ref="M667" si="1280">J667+K667</f>
        <v>6</v>
      </c>
      <c r="N667" s="211">
        <v>0</v>
      </c>
      <c r="O667" s="211">
        <f t="shared" ref="O667:O669" si="1281">M667+N667</f>
        <v>6</v>
      </c>
      <c r="P667" s="211">
        <v>6</v>
      </c>
      <c r="Q667" s="211">
        <v>4</v>
      </c>
      <c r="R667" s="211">
        <f t="shared" si="1276"/>
        <v>10</v>
      </c>
      <c r="S667" s="211">
        <v>0</v>
      </c>
      <c r="T667" s="211">
        <f t="shared" si="1277"/>
        <v>10</v>
      </c>
      <c r="U667" s="211">
        <v>0</v>
      </c>
      <c r="V667" s="211">
        <v>10</v>
      </c>
      <c r="W667" s="211">
        <v>0</v>
      </c>
      <c r="X667" s="211">
        <v>0</v>
      </c>
      <c r="Y667" s="211">
        <v>30</v>
      </c>
      <c r="Z667" s="211">
        <f t="shared" si="1278"/>
        <v>30</v>
      </c>
      <c r="AA667" s="211">
        <v>0</v>
      </c>
      <c r="AB667" s="211">
        <f t="shared" si="1273"/>
        <v>30</v>
      </c>
    </row>
    <row r="668" spans="1:28" s="324" customFormat="1" ht="26.25" customHeight="1" x14ac:dyDescent="0.2">
      <c r="A668" s="281" t="s">
        <v>877</v>
      </c>
      <c r="B668" s="225">
        <v>801</v>
      </c>
      <c r="C668" s="225" t="s">
        <v>312</v>
      </c>
      <c r="D668" s="206" t="s">
        <v>196</v>
      </c>
      <c r="E668" s="214" t="s">
        <v>1163</v>
      </c>
      <c r="F668" s="206" t="s">
        <v>875</v>
      </c>
      <c r="G668" s="211"/>
      <c r="H668" s="211">
        <v>0</v>
      </c>
      <c r="I668" s="211">
        <v>286.79000000000002</v>
      </c>
      <c r="J668" s="211">
        <f t="shared" si="1270"/>
        <v>286.79000000000002</v>
      </c>
      <c r="K668" s="211">
        <v>0</v>
      </c>
      <c r="L668" s="211">
        <v>306</v>
      </c>
      <c r="M668" s="211">
        <v>306</v>
      </c>
      <c r="N668" s="211">
        <v>4</v>
      </c>
      <c r="O668" s="211">
        <f t="shared" si="1281"/>
        <v>310</v>
      </c>
      <c r="P668" s="211">
        <v>310</v>
      </c>
      <c r="Q668" s="211">
        <v>88</v>
      </c>
      <c r="R668" s="211">
        <f t="shared" si="1276"/>
        <v>398</v>
      </c>
      <c r="S668" s="211">
        <v>21</v>
      </c>
      <c r="T668" s="211">
        <f t="shared" si="1277"/>
        <v>419</v>
      </c>
      <c r="U668" s="211">
        <f>19+71</f>
        <v>90</v>
      </c>
      <c r="V668" s="211">
        <v>419</v>
      </c>
      <c r="W668" s="211">
        <v>109.8</v>
      </c>
      <c r="X668" s="211">
        <v>0</v>
      </c>
      <c r="Y668" s="211">
        <v>638.5</v>
      </c>
      <c r="Z668" s="211">
        <f t="shared" si="1278"/>
        <v>638.5</v>
      </c>
      <c r="AA668" s="211">
        <v>121.395</v>
      </c>
      <c r="AB668" s="211">
        <f t="shared" si="1273"/>
        <v>759.89499999999998</v>
      </c>
    </row>
    <row r="669" spans="1:28" s="325" customFormat="1" ht="15.75" customHeight="1" x14ac:dyDescent="0.2">
      <c r="A669" s="213" t="s">
        <v>1222</v>
      </c>
      <c r="B669" s="225">
        <v>801</v>
      </c>
      <c r="C669" s="225" t="s">
        <v>312</v>
      </c>
      <c r="D669" s="206" t="s">
        <v>196</v>
      </c>
      <c r="E669" s="214" t="s">
        <v>1163</v>
      </c>
      <c r="F669" s="206" t="s">
        <v>94</v>
      </c>
      <c r="G669" s="211"/>
      <c r="H669" s="211">
        <v>15</v>
      </c>
      <c r="I669" s="211">
        <v>0</v>
      </c>
      <c r="J669" s="211">
        <f t="shared" si="1270"/>
        <v>15</v>
      </c>
      <c r="K669" s="211">
        <v>0</v>
      </c>
      <c r="L669" s="211">
        <v>33</v>
      </c>
      <c r="M669" s="211">
        <v>33</v>
      </c>
      <c r="N669" s="211">
        <v>5.7</v>
      </c>
      <c r="O669" s="211">
        <f t="shared" si="1281"/>
        <v>38.700000000000003</v>
      </c>
      <c r="P669" s="211">
        <v>38.700000000000003</v>
      </c>
      <c r="Q669" s="211">
        <v>651.29999999999995</v>
      </c>
      <c r="R669" s="211">
        <f t="shared" si="1276"/>
        <v>690</v>
      </c>
      <c r="S669" s="211">
        <v>-131</v>
      </c>
      <c r="T669" s="211">
        <f t="shared" si="1277"/>
        <v>559</v>
      </c>
      <c r="U669" s="211">
        <f>21-306</f>
        <v>-285</v>
      </c>
      <c r="V669" s="211">
        <v>662</v>
      </c>
      <c r="W669" s="211">
        <v>-532</v>
      </c>
      <c r="X669" s="211">
        <v>0</v>
      </c>
      <c r="Y669" s="211">
        <v>658.9</v>
      </c>
      <c r="Z669" s="211">
        <f t="shared" si="1278"/>
        <v>658.9</v>
      </c>
      <c r="AA669" s="211">
        <v>-523.70000000000005</v>
      </c>
      <c r="AB669" s="211">
        <f t="shared" si="1273"/>
        <v>135.19999999999993</v>
      </c>
    </row>
    <row r="670" spans="1:28" s="325" customFormat="1" ht="15.75" customHeight="1" x14ac:dyDescent="0.2">
      <c r="A670" s="340" t="s">
        <v>197</v>
      </c>
      <c r="B670" s="203">
        <v>801</v>
      </c>
      <c r="C670" s="203" t="s">
        <v>190</v>
      </c>
      <c r="D670" s="204" t="s">
        <v>198</v>
      </c>
      <c r="E670" s="271"/>
      <c r="F670" s="204"/>
      <c r="G670" s="229"/>
      <c r="H670" s="229"/>
      <c r="I670" s="229"/>
      <c r="J670" s="229"/>
      <c r="K670" s="229"/>
      <c r="L670" s="229"/>
      <c r="M670" s="229"/>
      <c r="N670" s="229"/>
      <c r="O670" s="229"/>
      <c r="P670" s="229"/>
      <c r="Q670" s="229"/>
      <c r="R670" s="229"/>
      <c r="S670" s="229"/>
      <c r="T670" s="229"/>
      <c r="U670" s="229"/>
      <c r="V670" s="229"/>
      <c r="W670" s="229"/>
      <c r="X670" s="229">
        <f>X671</f>
        <v>1.4000000000000001</v>
      </c>
      <c r="Y670" s="229">
        <f t="shared" ref="Y670:AB670" si="1282">Y671</f>
        <v>3.4</v>
      </c>
      <c r="Z670" s="229">
        <f t="shared" si="1282"/>
        <v>4.8</v>
      </c>
      <c r="AA670" s="229">
        <f t="shared" si="1282"/>
        <v>0</v>
      </c>
      <c r="AB670" s="229">
        <f t="shared" si="1282"/>
        <v>4.8</v>
      </c>
    </row>
    <row r="671" spans="1:28" s="324" customFormat="1" ht="33" customHeight="1" x14ac:dyDescent="0.2">
      <c r="A671" s="213" t="s">
        <v>822</v>
      </c>
      <c r="B671" s="225">
        <v>801</v>
      </c>
      <c r="C671" s="225" t="s">
        <v>312</v>
      </c>
      <c r="D671" s="206" t="s">
        <v>198</v>
      </c>
      <c r="E671" s="214" t="s">
        <v>1181</v>
      </c>
      <c r="F671" s="206"/>
      <c r="G671" s="211"/>
      <c r="H671" s="211">
        <f>H672</f>
        <v>8.8000000000000007</v>
      </c>
      <c r="I671" s="211">
        <f t="shared" ref="I671:W671" si="1283">I672</f>
        <v>0</v>
      </c>
      <c r="J671" s="211">
        <f t="shared" si="1283"/>
        <v>8.8049999999999997</v>
      </c>
      <c r="K671" s="211">
        <f t="shared" si="1283"/>
        <v>0</v>
      </c>
      <c r="L671" s="211">
        <f t="shared" si="1283"/>
        <v>0</v>
      </c>
      <c r="M671" s="211">
        <f t="shared" si="1283"/>
        <v>0</v>
      </c>
      <c r="N671" s="211">
        <f t="shared" si="1283"/>
        <v>6.2</v>
      </c>
      <c r="O671" s="211">
        <f t="shared" si="1283"/>
        <v>6.2</v>
      </c>
      <c r="P671" s="211">
        <f t="shared" si="1283"/>
        <v>10</v>
      </c>
      <c r="Q671" s="211">
        <f t="shared" si="1283"/>
        <v>-2.1</v>
      </c>
      <c r="R671" s="211">
        <f t="shared" si="1283"/>
        <v>7.9</v>
      </c>
      <c r="S671" s="211">
        <f t="shared" si="1283"/>
        <v>0</v>
      </c>
      <c r="T671" s="211">
        <f t="shared" si="1283"/>
        <v>8.4</v>
      </c>
      <c r="U671" s="211">
        <f t="shared" si="1283"/>
        <v>-0.9</v>
      </c>
      <c r="V671" s="211">
        <f t="shared" si="1283"/>
        <v>63.4</v>
      </c>
      <c r="W671" s="211">
        <f t="shared" si="1283"/>
        <v>5.3</v>
      </c>
      <c r="X671" s="211">
        <f>X672+X673</f>
        <v>1.4000000000000001</v>
      </c>
      <c r="Y671" s="211">
        <f t="shared" ref="Y671:Z671" si="1284">Y672+Y673</f>
        <v>3.4</v>
      </c>
      <c r="Z671" s="211">
        <f t="shared" si="1284"/>
        <v>4.8</v>
      </c>
      <c r="AA671" s="211">
        <f t="shared" ref="AA671:AB671" si="1285">AA672+AA673</f>
        <v>0</v>
      </c>
      <c r="AB671" s="211">
        <f t="shared" si="1285"/>
        <v>4.8</v>
      </c>
    </row>
    <row r="672" spans="1:28" s="324" customFormat="1" ht="16.5" hidden="1" customHeight="1" x14ac:dyDescent="0.2">
      <c r="A672" s="213" t="s">
        <v>1222</v>
      </c>
      <c r="B672" s="225">
        <v>801</v>
      </c>
      <c r="C672" s="225" t="s">
        <v>312</v>
      </c>
      <c r="D672" s="206" t="s">
        <v>198</v>
      </c>
      <c r="E672" s="214" t="s">
        <v>823</v>
      </c>
      <c r="F672" s="206" t="s">
        <v>94</v>
      </c>
      <c r="G672" s="211"/>
      <c r="H672" s="211">
        <v>8.8000000000000007</v>
      </c>
      <c r="I672" s="211">
        <v>0</v>
      </c>
      <c r="J672" s="211">
        <v>8.8049999999999997</v>
      </c>
      <c r="K672" s="211">
        <v>0</v>
      </c>
      <c r="L672" s="211">
        <v>0</v>
      </c>
      <c r="M672" s="211">
        <v>0</v>
      </c>
      <c r="N672" s="211">
        <v>6.2</v>
      </c>
      <c r="O672" s="211">
        <f>M672+N672</f>
        <v>6.2</v>
      </c>
      <c r="P672" s="211">
        <v>10</v>
      </c>
      <c r="Q672" s="211">
        <v>-2.1</v>
      </c>
      <c r="R672" s="211">
        <f t="shared" si="1182"/>
        <v>7.9</v>
      </c>
      <c r="S672" s="211">
        <v>0</v>
      </c>
      <c r="T672" s="211">
        <v>8.4</v>
      </c>
      <c r="U672" s="211">
        <v>-0.9</v>
      </c>
      <c r="V672" s="211">
        <v>63.4</v>
      </c>
      <c r="W672" s="211">
        <v>5.3</v>
      </c>
      <c r="X672" s="211">
        <v>1.4000000000000001</v>
      </c>
      <c r="Y672" s="211">
        <v>-1.4</v>
      </c>
      <c r="Z672" s="211">
        <f t="shared" ref="Z672:Z676" si="1286">X672+Y672</f>
        <v>0</v>
      </c>
      <c r="AA672" s="211">
        <v>0</v>
      </c>
      <c r="AB672" s="211">
        <f t="shared" ref="AB672:AB673" si="1287">Z672+AA672</f>
        <v>0</v>
      </c>
    </row>
    <row r="673" spans="1:28" s="324" customFormat="1" ht="16.5" customHeight="1" x14ac:dyDescent="0.2">
      <c r="A673" s="213" t="s">
        <v>1222</v>
      </c>
      <c r="B673" s="225">
        <v>801</v>
      </c>
      <c r="C673" s="225" t="s">
        <v>312</v>
      </c>
      <c r="D673" s="206" t="s">
        <v>198</v>
      </c>
      <c r="E673" s="214" t="s">
        <v>1181</v>
      </c>
      <c r="F673" s="206" t="s">
        <v>94</v>
      </c>
      <c r="G673" s="211"/>
      <c r="H673" s="211">
        <v>8.8000000000000007</v>
      </c>
      <c r="I673" s="211">
        <v>0</v>
      </c>
      <c r="J673" s="211">
        <v>8.8049999999999997</v>
      </c>
      <c r="K673" s="211">
        <v>0</v>
      </c>
      <c r="L673" s="211">
        <v>0</v>
      </c>
      <c r="M673" s="211">
        <v>0</v>
      </c>
      <c r="N673" s="211">
        <v>6.2</v>
      </c>
      <c r="O673" s="211">
        <f>M673+N673</f>
        <v>6.2</v>
      </c>
      <c r="P673" s="211">
        <v>10</v>
      </c>
      <c r="Q673" s="211">
        <v>-2.1</v>
      </c>
      <c r="R673" s="211">
        <f t="shared" ref="R673" si="1288">P673+Q673</f>
        <v>7.9</v>
      </c>
      <c r="S673" s="211">
        <v>0</v>
      </c>
      <c r="T673" s="211">
        <v>8.4</v>
      </c>
      <c r="U673" s="211">
        <v>-0.9</v>
      </c>
      <c r="V673" s="211">
        <v>63.4</v>
      </c>
      <c r="W673" s="211">
        <v>5.3</v>
      </c>
      <c r="X673" s="211">
        <v>0</v>
      </c>
      <c r="Y673" s="211">
        <v>4.8</v>
      </c>
      <c r="Z673" s="211">
        <f t="shared" ref="Z673" si="1289">X673+Y673</f>
        <v>4.8</v>
      </c>
      <c r="AA673" s="211">
        <v>0</v>
      </c>
      <c r="AB673" s="211">
        <f t="shared" si="1287"/>
        <v>4.8</v>
      </c>
    </row>
    <row r="674" spans="1:28" s="325" customFormat="1" ht="24" hidden="1" customHeight="1" x14ac:dyDescent="0.2">
      <c r="A674" s="340" t="s">
        <v>201</v>
      </c>
      <c r="B674" s="203">
        <v>801</v>
      </c>
      <c r="C674" s="203" t="s">
        <v>312</v>
      </c>
      <c r="D674" s="204" t="s">
        <v>202</v>
      </c>
      <c r="E674" s="271"/>
      <c r="F674" s="204"/>
      <c r="G674" s="229"/>
      <c r="H674" s="229">
        <f t="shared" ref="H674:Q675" si="1290">H675</f>
        <v>175.25</v>
      </c>
      <c r="I674" s="229">
        <f t="shared" si="1290"/>
        <v>-83.87</v>
      </c>
      <c r="J674" s="229">
        <f t="shared" si="1290"/>
        <v>91.38</v>
      </c>
      <c r="K674" s="229">
        <f t="shared" si="1290"/>
        <v>0</v>
      </c>
      <c r="L674" s="229">
        <f t="shared" si="1290"/>
        <v>0</v>
      </c>
      <c r="M674" s="229">
        <f t="shared" si="1290"/>
        <v>0</v>
      </c>
      <c r="N674" s="229">
        <f t="shared" si="1290"/>
        <v>1</v>
      </c>
      <c r="O674" s="229">
        <f t="shared" si="1290"/>
        <v>2</v>
      </c>
      <c r="P674" s="229">
        <f t="shared" si="1290"/>
        <v>3</v>
      </c>
      <c r="Q674" s="229">
        <f t="shared" si="1290"/>
        <v>4</v>
      </c>
      <c r="R674" s="211">
        <f t="shared" si="1182"/>
        <v>7</v>
      </c>
      <c r="S674" s="211">
        <f t="shared" ref="S674:S676" si="1291">Q674+R674</f>
        <v>11</v>
      </c>
      <c r="T674" s="211">
        <f t="shared" ref="T674:T676" si="1292">R674+S674</f>
        <v>18</v>
      </c>
      <c r="U674" s="211">
        <f t="shared" ref="U674:U676" si="1293">S674+T674</f>
        <v>29</v>
      </c>
      <c r="V674" s="211">
        <f t="shared" ref="V674:V676" si="1294">T674+U674</f>
        <v>47</v>
      </c>
      <c r="W674" s="211">
        <f t="shared" ref="W674:W676" si="1295">U674+V674</f>
        <v>76</v>
      </c>
      <c r="X674" s="211">
        <f>X675</f>
        <v>0</v>
      </c>
      <c r="Y674" s="211">
        <f t="shared" ref="Y674:AB675" si="1296">Y675</f>
        <v>0</v>
      </c>
      <c r="Z674" s="211">
        <f t="shared" si="1296"/>
        <v>0</v>
      </c>
      <c r="AA674" s="211">
        <f t="shared" si="1296"/>
        <v>0</v>
      </c>
      <c r="AB674" s="211">
        <f t="shared" si="1296"/>
        <v>0</v>
      </c>
    </row>
    <row r="675" spans="1:28" s="324" customFormat="1" ht="21" hidden="1" customHeight="1" x14ac:dyDescent="0.2">
      <c r="A675" s="213" t="s">
        <v>450</v>
      </c>
      <c r="B675" s="225">
        <v>801</v>
      </c>
      <c r="C675" s="225" t="s">
        <v>312</v>
      </c>
      <c r="D675" s="206" t="s">
        <v>202</v>
      </c>
      <c r="E675" s="214" t="s">
        <v>846</v>
      </c>
      <c r="F675" s="206"/>
      <c r="G675" s="211"/>
      <c r="H675" s="211">
        <f>H676</f>
        <v>175.25</v>
      </c>
      <c r="I675" s="211">
        <f>I676</f>
        <v>-83.87</v>
      </c>
      <c r="J675" s="211">
        <f>H675+I675</f>
        <v>91.38</v>
      </c>
      <c r="K675" s="211">
        <f>K676</f>
        <v>0</v>
      </c>
      <c r="L675" s="211">
        <f>L676</f>
        <v>0</v>
      </c>
      <c r="M675" s="211">
        <f>M676</f>
        <v>0</v>
      </c>
      <c r="N675" s="211">
        <f t="shared" si="1290"/>
        <v>1</v>
      </c>
      <c r="O675" s="211">
        <f t="shared" si="1290"/>
        <v>2</v>
      </c>
      <c r="P675" s="211">
        <f t="shared" si="1290"/>
        <v>3</v>
      </c>
      <c r="Q675" s="211">
        <f t="shared" si="1290"/>
        <v>4</v>
      </c>
      <c r="R675" s="211">
        <f t="shared" si="1182"/>
        <v>7</v>
      </c>
      <c r="S675" s="211">
        <f t="shared" si="1291"/>
        <v>11</v>
      </c>
      <c r="T675" s="211">
        <f t="shared" si="1292"/>
        <v>18</v>
      </c>
      <c r="U675" s="211">
        <f t="shared" si="1293"/>
        <v>29</v>
      </c>
      <c r="V675" s="211">
        <f t="shared" si="1294"/>
        <v>47</v>
      </c>
      <c r="W675" s="211">
        <f t="shared" si="1295"/>
        <v>76</v>
      </c>
      <c r="X675" s="211">
        <f>X676</f>
        <v>0</v>
      </c>
      <c r="Y675" s="211">
        <f t="shared" si="1296"/>
        <v>0</v>
      </c>
      <c r="Z675" s="211">
        <f t="shared" si="1296"/>
        <v>0</v>
      </c>
      <c r="AA675" s="211">
        <f t="shared" si="1296"/>
        <v>0</v>
      </c>
      <c r="AB675" s="211">
        <f t="shared" si="1296"/>
        <v>0</v>
      </c>
    </row>
    <row r="676" spans="1:28" s="324" customFormat="1" ht="17.25" hidden="1" customHeight="1" x14ac:dyDescent="0.2">
      <c r="A676" s="213" t="s">
        <v>1222</v>
      </c>
      <c r="B676" s="225">
        <v>801</v>
      </c>
      <c r="C676" s="225" t="s">
        <v>312</v>
      </c>
      <c r="D676" s="206" t="s">
        <v>202</v>
      </c>
      <c r="E676" s="214" t="s">
        <v>846</v>
      </c>
      <c r="F676" s="206" t="s">
        <v>94</v>
      </c>
      <c r="G676" s="211"/>
      <c r="H676" s="211">
        <v>175.25</v>
      </c>
      <c r="I676" s="211">
        <v>-83.87</v>
      </c>
      <c r="J676" s="211">
        <f>H676+I676</f>
        <v>91.38</v>
      </c>
      <c r="K676" s="211">
        <v>0</v>
      </c>
      <c r="L676" s="211">
        <v>0</v>
      </c>
      <c r="M676" s="211">
        <v>0</v>
      </c>
      <c r="N676" s="211">
        <v>1</v>
      </c>
      <c r="O676" s="211">
        <v>2</v>
      </c>
      <c r="P676" s="211">
        <v>3</v>
      </c>
      <c r="Q676" s="211">
        <v>4</v>
      </c>
      <c r="R676" s="211">
        <f t="shared" ref="R676:R681" si="1297">P676+Q676</f>
        <v>7</v>
      </c>
      <c r="S676" s="211">
        <f t="shared" si="1291"/>
        <v>11</v>
      </c>
      <c r="T676" s="211">
        <f t="shared" si="1292"/>
        <v>18</v>
      </c>
      <c r="U676" s="211">
        <f t="shared" si="1293"/>
        <v>29</v>
      </c>
      <c r="V676" s="211">
        <f t="shared" si="1294"/>
        <v>47</v>
      </c>
      <c r="W676" s="211">
        <f t="shared" si="1295"/>
        <v>76</v>
      </c>
      <c r="X676" s="211">
        <v>0</v>
      </c>
      <c r="Y676" s="211">
        <v>0</v>
      </c>
      <c r="Z676" s="211">
        <f t="shared" si="1286"/>
        <v>0</v>
      </c>
      <c r="AA676" s="211">
        <v>0</v>
      </c>
      <c r="AB676" s="211">
        <f t="shared" ref="AB676" si="1298">Z676+AA676</f>
        <v>0</v>
      </c>
    </row>
    <row r="677" spans="1:28" s="323" customFormat="1" ht="15.75" customHeight="1" x14ac:dyDescent="0.2">
      <c r="A677" s="340" t="s">
        <v>203</v>
      </c>
      <c r="B677" s="204" t="s">
        <v>146</v>
      </c>
      <c r="C677" s="204" t="s">
        <v>190</v>
      </c>
      <c r="D677" s="204" t="s">
        <v>204</v>
      </c>
      <c r="E677" s="204"/>
      <c r="F677" s="204"/>
      <c r="G677" s="229" t="e">
        <f>#REF!+G680</f>
        <v>#REF!</v>
      </c>
      <c r="H677" s="229">
        <f t="shared" ref="H677:L677" si="1299">H680</f>
        <v>3000</v>
      </c>
      <c r="I677" s="229">
        <f t="shared" si="1299"/>
        <v>0</v>
      </c>
      <c r="J677" s="229">
        <f t="shared" si="1299"/>
        <v>3000</v>
      </c>
      <c r="K677" s="229">
        <f t="shared" si="1299"/>
        <v>-887.51</v>
      </c>
      <c r="L677" s="229">
        <f t="shared" si="1299"/>
        <v>2000</v>
      </c>
      <c r="M677" s="229">
        <f>M680+M678</f>
        <v>2000</v>
      </c>
      <c r="N677" s="229">
        <f t="shared" ref="N677:R677" si="1300">N680+N678</f>
        <v>650</v>
      </c>
      <c r="O677" s="229">
        <f t="shared" si="1300"/>
        <v>2650</v>
      </c>
      <c r="P677" s="229">
        <f t="shared" si="1300"/>
        <v>2650</v>
      </c>
      <c r="Q677" s="229">
        <f t="shared" si="1300"/>
        <v>0</v>
      </c>
      <c r="R677" s="229">
        <f t="shared" si="1300"/>
        <v>2650</v>
      </c>
      <c r="S677" s="229">
        <f t="shared" ref="S677:T677" si="1301">S680+S678</f>
        <v>-500</v>
      </c>
      <c r="T677" s="229">
        <f t="shared" si="1301"/>
        <v>2650</v>
      </c>
      <c r="U677" s="229">
        <f t="shared" ref="U677:V677" si="1302">U680+U678</f>
        <v>0</v>
      </c>
      <c r="V677" s="229">
        <f t="shared" si="1302"/>
        <v>2650</v>
      </c>
      <c r="W677" s="229">
        <f t="shared" ref="W677:X677" si="1303">W680+W678</f>
        <v>-500</v>
      </c>
      <c r="X677" s="229">
        <f t="shared" si="1303"/>
        <v>2650</v>
      </c>
      <c r="Y677" s="229">
        <f t="shared" ref="Y677:Z677" si="1304">Y680+Y678</f>
        <v>850</v>
      </c>
      <c r="Z677" s="229">
        <f t="shared" si="1304"/>
        <v>3500</v>
      </c>
      <c r="AA677" s="229">
        <f t="shared" ref="AA677:AB677" si="1305">AA680+AA678</f>
        <v>-20.8</v>
      </c>
      <c r="AB677" s="229">
        <f t="shared" si="1305"/>
        <v>3479.2</v>
      </c>
    </row>
    <row r="678" spans="1:28" ht="18.75" customHeight="1" x14ac:dyDescent="0.2">
      <c r="A678" s="213" t="s">
        <v>464</v>
      </c>
      <c r="B678" s="206" t="s">
        <v>146</v>
      </c>
      <c r="C678" s="206" t="s">
        <v>190</v>
      </c>
      <c r="D678" s="206" t="s">
        <v>204</v>
      </c>
      <c r="E678" s="206" t="s">
        <v>853</v>
      </c>
      <c r="F678" s="206"/>
      <c r="G678" s="211"/>
      <c r="H678" s="211"/>
      <c r="I678" s="211">
        <f>I679</f>
        <v>-900</v>
      </c>
      <c r="J678" s="211">
        <f>J679</f>
        <v>-900</v>
      </c>
      <c r="K678" s="211">
        <f>K679</f>
        <v>-900</v>
      </c>
      <c r="L678" s="211">
        <f>L679</f>
        <v>-900</v>
      </c>
      <c r="M678" s="211">
        <f>M679</f>
        <v>0</v>
      </c>
      <c r="N678" s="211">
        <f t="shared" ref="N678:AB678" si="1306">N679</f>
        <v>650</v>
      </c>
      <c r="O678" s="211">
        <f t="shared" si="1306"/>
        <v>650</v>
      </c>
      <c r="P678" s="211">
        <f t="shared" si="1306"/>
        <v>650</v>
      </c>
      <c r="Q678" s="211">
        <f t="shared" si="1306"/>
        <v>0</v>
      </c>
      <c r="R678" s="211">
        <f t="shared" si="1306"/>
        <v>650</v>
      </c>
      <c r="S678" s="211">
        <f t="shared" si="1306"/>
        <v>0</v>
      </c>
      <c r="T678" s="211">
        <f t="shared" si="1306"/>
        <v>650</v>
      </c>
      <c r="U678" s="211">
        <f t="shared" si="1306"/>
        <v>0</v>
      </c>
      <c r="V678" s="211">
        <f t="shared" si="1306"/>
        <v>650</v>
      </c>
      <c r="W678" s="211">
        <f t="shared" si="1306"/>
        <v>0</v>
      </c>
      <c r="X678" s="211">
        <f t="shared" si="1306"/>
        <v>650</v>
      </c>
      <c r="Y678" s="211">
        <f t="shared" si="1306"/>
        <v>350</v>
      </c>
      <c r="Z678" s="211">
        <f t="shared" si="1306"/>
        <v>1000</v>
      </c>
      <c r="AA678" s="211">
        <f t="shared" si="1306"/>
        <v>-5</v>
      </c>
      <c r="AB678" s="211">
        <f t="shared" si="1306"/>
        <v>995</v>
      </c>
    </row>
    <row r="679" spans="1:28" x14ac:dyDescent="0.2">
      <c r="A679" s="213" t="s">
        <v>318</v>
      </c>
      <c r="B679" s="206" t="s">
        <v>146</v>
      </c>
      <c r="C679" s="206" t="s">
        <v>353</v>
      </c>
      <c r="D679" s="206" t="s">
        <v>204</v>
      </c>
      <c r="E679" s="206" t="s">
        <v>853</v>
      </c>
      <c r="F679" s="206" t="s">
        <v>319</v>
      </c>
      <c r="G679" s="211"/>
      <c r="H679" s="211"/>
      <c r="I679" s="211">
        <v>-900</v>
      </c>
      <c r="J679" s="211">
        <f>G679+I679</f>
        <v>-900</v>
      </c>
      <c r="K679" s="211">
        <v>-900</v>
      </c>
      <c r="L679" s="211">
        <f>H679+J679</f>
        <v>-900</v>
      </c>
      <c r="M679" s="211">
        <v>0</v>
      </c>
      <c r="N679" s="211">
        <v>650</v>
      </c>
      <c r="O679" s="211">
        <f>M679+N679</f>
        <v>650</v>
      </c>
      <c r="P679" s="211">
        <v>650</v>
      </c>
      <c r="Q679" s="211">
        <v>0</v>
      </c>
      <c r="R679" s="211">
        <f t="shared" si="1297"/>
        <v>650</v>
      </c>
      <c r="S679" s="211">
        <v>0</v>
      </c>
      <c r="T679" s="211">
        <f t="shared" ref="T679" si="1307">R679+S679</f>
        <v>650</v>
      </c>
      <c r="U679" s="211">
        <v>0</v>
      </c>
      <c r="V679" s="211">
        <v>650</v>
      </c>
      <c r="W679" s="211">
        <v>0</v>
      </c>
      <c r="X679" s="211">
        <f t="shared" ref="X679" si="1308">V679+W679</f>
        <v>650</v>
      </c>
      <c r="Y679" s="211">
        <v>350</v>
      </c>
      <c r="Z679" s="211">
        <f t="shared" ref="Z679" si="1309">X679+Y679</f>
        <v>1000</v>
      </c>
      <c r="AA679" s="211">
        <v>-5</v>
      </c>
      <c r="AB679" s="211">
        <f t="shared" ref="AB679" si="1310">Z679+AA679</f>
        <v>995</v>
      </c>
    </row>
    <row r="680" spans="1:28" x14ac:dyDescent="0.2">
      <c r="A680" s="213" t="s">
        <v>352</v>
      </c>
      <c r="B680" s="206" t="s">
        <v>146</v>
      </c>
      <c r="C680" s="206" t="s">
        <v>353</v>
      </c>
      <c r="D680" s="206" t="s">
        <v>204</v>
      </c>
      <c r="E680" s="206" t="s">
        <v>854</v>
      </c>
      <c r="F680" s="206"/>
      <c r="G680" s="211"/>
      <c r="H680" s="211">
        <f>H681</f>
        <v>3000</v>
      </c>
      <c r="I680" s="211">
        <f>I681</f>
        <v>0</v>
      </c>
      <c r="J680" s="211">
        <f>H680+I680</f>
        <v>3000</v>
      </c>
      <c r="K680" s="211">
        <f>K681</f>
        <v>-887.51</v>
      </c>
      <c r="L680" s="211">
        <f>L681</f>
        <v>2000</v>
      </c>
      <c r="M680" s="211">
        <f>M681</f>
        <v>2000</v>
      </c>
      <c r="N680" s="211">
        <f t="shared" ref="N680:AB680" si="1311">N681</f>
        <v>0</v>
      </c>
      <c r="O680" s="211">
        <f t="shared" si="1311"/>
        <v>2000</v>
      </c>
      <c r="P680" s="211">
        <f t="shared" si="1311"/>
        <v>2000</v>
      </c>
      <c r="Q680" s="211">
        <f t="shared" si="1311"/>
        <v>0</v>
      </c>
      <c r="R680" s="211">
        <f t="shared" si="1311"/>
        <v>2000</v>
      </c>
      <c r="S680" s="211">
        <f t="shared" si="1311"/>
        <v>-500</v>
      </c>
      <c r="T680" s="211">
        <f t="shared" si="1311"/>
        <v>2000</v>
      </c>
      <c r="U680" s="211">
        <f t="shared" si="1311"/>
        <v>0</v>
      </c>
      <c r="V680" s="211">
        <f t="shared" si="1311"/>
        <v>2000</v>
      </c>
      <c r="W680" s="211">
        <f t="shared" si="1311"/>
        <v>-500</v>
      </c>
      <c r="X680" s="211">
        <f t="shared" si="1311"/>
        <v>2000</v>
      </c>
      <c r="Y680" s="211">
        <f t="shared" si="1311"/>
        <v>500</v>
      </c>
      <c r="Z680" s="211">
        <f t="shared" si="1311"/>
        <v>2500</v>
      </c>
      <c r="AA680" s="211">
        <f t="shared" si="1311"/>
        <v>-15.8</v>
      </c>
      <c r="AB680" s="211">
        <f t="shared" si="1311"/>
        <v>2484.1999999999998</v>
      </c>
    </row>
    <row r="681" spans="1:28" x14ac:dyDescent="0.2">
      <c r="A681" s="213" t="s">
        <v>318</v>
      </c>
      <c r="B681" s="206" t="s">
        <v>146</v>
      </c>
      <c r="C681" s="206" t="s">
        <v>190</v>
      </c>
      <c r="D681" s="206" t="s">
        <v>204</v>
      </c>
      <c r="E681" s="206" t="s">
        <v>854</v>
      </c>
      <c r="F681" s="206" t="s">
        <v>319</v>
      </c>
      <c r="G681" s="211"/>
      <c r="H681" s="211">
        <v>3000</v>
      </c>
      <c r="I681" s="211">
        <v>0</v>
      </c>
      <c r="J681" s="211">
        <f>H681+I681</f>
        <v>3000</v>
      </c>
      <c r="K681" s="211">
        <v>-887.51</v>
      </c>
      <c r="L681" s="211">
        <v>2000</v>
      </c>
      <c r="M681" s="211">
        <v>2000</v>
      </c>
      <c r="N681" s="211">
        <v>0</v>
      </c>
      <c r="O681" s="211">
        <f>M681+N681</f>
        <v>2000</v>
      </c>
      <c r="P681" s="211">
        <v>2000</v>
      </c>
      <c r="Q681" s="211">
        <v>0</v>
      </c>
      <c r="R681" s="211">
        <f t="shared" si="1297"/>
        <v>2000</v>
      </c>
      <c r="S681" s="211">
        <v>-500</v>
      </c>
      <c r="T681" s="211">
        <v>2000</v>
      </c>
      <c r="U681" s="211">
        <v>0</v>
      </c>
      <c r="V681" s="211">
        <v>2000</v>
      </c>
      <c r="W681" s="211">
        <v>-500</v>
      </c>
      <c r="X681" s="211">
        <v>2000</v>
      </c>
      <c r="Y681" s="211">
        <v>500</v>
      </c>
      <c r="Z681" s="211">
        <f t="shared" ref="Z681" si="1312">X681+Y681</f>
        <v>2500</v>
      </c>
      <c r="AA681" s="211">
        <v>-15.8</v>
      </c>
      <c r="AB681" s="211">
        <f t="shared" ref="AB681" si="1313">Z681+AA681</f>
        <v>2484.1999999999998</v>
      </c>
    </row>
    <row r="682" spans="1:28" s="323" customFormat="1" ht="14.25" x14ac:dyDescent="0.2">
      <c r="A682" s="340" t="s">
        <v>206</v>
      </c>
      <c r="B682" s="203">
        <v>801</v>
      </c>
      <c r="C682" s="204" t="s">
        <v>190</v>
      </c>
      <c r="D682" s="204" t="s">
        <v>207</v>
      </c>
      <c r="E682" s="204"/>
      <c r="F682" s="204"/>
      <c r="G682" s="215" t="e">
        <f>G683+G687+G691+#REF!+#REF!+#REF!+#REF!+G726+#REF!+#REF!+#REF!+#REF!+#REF!+G715</f>
        <v>#REF!</v>
      </c>
      <c r="H682" s="215" t="e">
        <f>#REF!+#REF!+#REF!+H715+#REF!+H726+H737+#REF!+#REF!+#REF!</f>
        <v>#REF!</v>
      </c>
      <c r="I682" s="215" t="e">
        <f>#REF!+#REF!+#REF!+I715+#REF!+I726+I737+#REF!+#REF!+#REF!</f>
        <v>#REF!</v>
      </c>
      <c r="J682" s="215" t="e">
        <f>#REF!+#REF!+#REF!+J715+#REF!+J726+J737+#REF!+#REF!+#REF!</f>
        <v>#REF!</v>
      </c>
      <c r="K682" s="215" t="e">
        <f>#REF!+#REF!+#REF!+K715+#REF!+K726+K737+#REF!+#REF!+#REF!</f>
        <v>#REF!</v>
      </c>
      <c r="L682" s="215" t="e">
        <f>#REF!+#REF!+#REF!+L715+#REF!+L726+L737+#REF!+#REF!+#REF!</f>
        <v>#REF!</v>
      </c>
      <c r="M682" s="215" t="e">
        <f>#REF!+#REF!+#REF!+M715+#REF!+M726+M737+#REF!+#REF!+#REF!</f>
        <v>#REF!</v>
      </c>
      <c r="N682" s="215" t="e">
        <f>#REF!+#REF!+#REF!+N715+#REF!+N726+N737+#REF!+#REF!+#REF!</f>
        <v>#REF!</v>
      </c>
      <c r="O682" s="215" t="e">
        <f>#REF!+#REF!+#REF!+O715+#REF!+O726+O737+#REF!+#REF!+#REF!</f>
        <v>#REF!</v>
      </c>
      <c r="P682" s="215" t="e">
        <f>#REF!+#REF!+#REF!+P715+#REF!+P726+P737+#REF!+#REF!+#REF!</f>
        <v>#REF!</v>
      </c>
      <c r="Q682" s="215" t="e">
        <f>#REF!+#REF!+#REF!+Q715+#REF!+Q726+Q737+#REF!+#REF!+#REF!</f>
        <v>#REF!</v>
      </c>
      <c r="R682" s="215">
        <f>R683+R688+R701+R704+R710+R712+R715+R725+R708+R717</f>
        <v>13687</v>
      </c>
      <c r="S682" s="215">
        <f>S683+S688+S701+S704+S710+S712+S715+S725+S708+S717</f>
        <v>12404.81</v>
      </c>
      <c r="T682" s="215">
        <f>T683+T688+T701+T704+T710+T712+T715+T725+T708+T717+T718</f>
        <v>24974.01</v>
      </c>
      <c r="U682" s="215">
        <f>U683+U688+U701+U704+U710+U712+U715+U725+U708+U717+U718</f>
        <v>-1404.989999999998</v>
      </c>
      <c r="V682" s="215">
        <f>V683+V688+V701+V704+V710+V712+V715+V725+V708+V717+V718</f>
        <v>21117.01</v>
      </c>
      <c r="W682" s="215">
        <f>W683+W688+W701+W704+W710+W712+W715+W725+W708+W717+W718</f>
        <v>2537.19</v>
      </c>
      <c r="X682" s="215">
        <f>X683+X688+X701+X704+X710+X712+X715+X725+X717+X718+X696+X746</f>
        <v>22858.02</v>
      </c>
      <c r="Y682" s="215">
        <f t="shared" ref="Y682" si="1314">Y683+Y688+Y701+Y704+Y710+Y712+Y715+Y725+Y717+Y718+Y696+Y746</f>
        <v>23117.279999999999</v>
      </c>
      <c r="Z682" s="215">
        <f>Z683+Z688+Z701+Z704+Z710+Z712+Z715+Z725+Z717+Z718+Z696+Z746</f>
        <v>45975.3</v>
      </c>
      <c r="AA682" s="215">
        <f>AA683+AA688+AA701+AA704+AA710+AA712+AA715+AA725+AA717+AA718+AA696+AA746</f>
        <v>1242.9449999999999</v>
      </c>
      <c r="AB682" s="215">
        <f>AB683+AB688+AB701+AB704+AB710+AB712+AB715+AB725+AB717+AB718+AB696+AB746</f>
        <v>47218.244999999995</v>
      </c>
    </row>
    <row r="683" spans="1:28" ht="33.75" customHeight="1" x14ac:dyDescent="0.2">
      <c r="A683" s="335" t="s">
        <v>1046</v>
      </c>
      <c r="B683" s="225">
        <v>801</v>
      </c>
      <c r="C683" s="206" t="s">
        <v>190</v>
      </c>
      <c r="D683" s="206" t="s">
        <v>207</v>
      </c>
      <c r="E683" s="206" t="s">
        <v>1226</v>
      </c>
      <c r="F683" s="206"/>
      <c r="G683" s="211"/>
      <c r="H683" s="211"/>
      <c r="I683" s="211"/>
      <c r="J683" s="211"/>
      <c r="K683" s="211"/>
      <c r="L683" s="211"/>
      <c r="M683" s="211"/>
      <c r="N683" s="211"/>
      <c r="O683" s="211" t="e">
        <f>#REF!+#REF!</f>
        <v>#REF!</v>
      </c>
      <c r="P683" s="211" t="e">
        <f>#REF!+#REF!</f>
        <v>#REF!</v>
      </c>
      <c r="Q683" s="211" t="e">
        <f>#REF!+#REF!</f>
        <v>#REF!</v>
      </c>
      <c r="R683" s="211">
        <f>R686+R687</f>
        <v>0</v>
      </c>
      <c r="S683" s="211">
        <f t="shared" ref="S683:T683" si="1315">S686+S687</f>
        <v>20.21</v>
      </c>
      <c r="T683" s="211">
        <f t="shared" si="1315"/>
        <v>20.21</v>
      </c>
      <c r="U683" s="211">
        <f t="shared" ref="U683:V683" si="1316">U686+U687</f>
        <v>-0.2</v>
      </c>
      <c r="V683" s="211">
        <f t="shared" si="1316"/>
        <v>0</v>
      </c>
      <c r="W683" s="211">
        <f t="shared" ref="W683" si="1317">W686+W687</f>
        <v>20</v>
      </c>
      <c r="X683" s="211">
        <f>X686+X687+X684+X685</f>
        <v>20</v>
      </c>
      <c r="Y683" s="211">
        <f t="shared" ref="Y683:Z683" si="1318">Y686+Y687+Y684+Y685</f>
        <v>7.2164496600635175E-16</v>
      </c>
      <c r="Z683" s="211">
        <f t="shared" si="1318"/>
        <v>20</v>
      </c>
      <c r="AA683" s="211">
        <f t="shared" ref="AA683:AB683" si="1319">AA686+AA687+AA684+AA685</f>
        <v>0</v>
      </c>
      <c r="AB683" s="211">
        <f t="shared" si="1319"/>
        <v>20</v>
      </c>
    </row>
    <row r="684" spans="1:28" ht="16.5" customHeight="1" x14ac:dyDescent="0.2">
      <c r="A684" s="213" t="s">
        <v>1047</v>
      </c>
      <c r="B684" s="225">
        <v>801</v>
      </c>
      <c r="C684" s="206" t="s">
        <v>190</v>
      </c>
      <c r="D684" s="206" t="s">
        <v>207</v>
      </c>
      <c r="E684" s="206" t="s">
        <v>1226</v>
      </c>
      <c r="F684" s="206" t="s">
        <v>1048</v>
      </c>
      <c r="G684" s="211"/>
      <c r="H684" s="211"/>
      <c r="I684" s="211"/>
      <c r="J684" s="211"/>
      <c r="K684" s="211"/>
      <c r="L684" s="211"/>
      <c r="M684" s="211"/>
      <c r="N684" s="211"/>
      <c r="O684" s="211">
        <v>0</v>
      </c>
      <c r="P684" s="211">
        <v>20</v>
      </c>
      <c r="Q684" s="211">
        <v>0</v>
      </c>
      <c r="R684" s="211">
        <v>0</v>
      </c>
      <c r="S684" s="211">
        <v>20</v>
      </c>
      <c r="T684" s="211">
        <f>R684+S684</f>
        <v>20</v>
      </c>
      <c r="U684" s="211">
        <v>-0.2</v>
      </c>
      <c r="V684" s="211">
        <v>0</v>
      </c>
      <c r="W684" s="211">
        <v>19.8</v>
      </c>
      <c r="X684" s="211">
        <v>0</v>
      </c>
      <c r="Y684" s="211">
        <v>19.8</v>
      </c>
      <c r="Z684" s="211">
        <f>X684+Y684</f>
        <v>19.8</v>
      </c>
      <c r="AA684" s="211">
        <v>0</v>
      </c>
      <c r="AB684" s="211">
        <f>Z684+AA684</f>
        <v>19.8</v>
      </c>
    </row>
    <row r="685" spans="1:28" ht="16.5" customHeight="1" x14ac:dyDescent="0.2">
      <c r="A685" s="213" t="s">
        <v>1049</v>
      </c>
      <c r="B685" s="225">
        <v>801</v>
      </c>
      <c r="C685" s="206" t="s">
        <v>190</v>
      </c>
      <c r="D685" s="206" t="s">
        <v>207</v>
      </c>
      <c r="E685" s="206" t="s">
        <v>1226</v>
      </c>
      <c r="F685" s="206" t="s">
        <v>1048</v>
      </c>
      <c r="G685" s="211"/>
      <c r="H685" s="211"/>
      <c r="I685" s="211"/>
      <c r="J685" s="211"/>
      <c r="K685" s="211"/>
      <c r="L685" s="211"/>
      <c r="M685" s="211"/>
      <c r="N685" s="211"/>
      <c r="O685" s="211">
        <v>0</v>
      </c>
      <c r="P685" s="211">
        <v>0.21</v>
      </c>
      <c r="Q685" s="211">
        <v>0</v>
      </c>
      <c r="R685" s="211">
        <v>0</v>
      </c>
      <c r="S685" s="211">
        <v>0.21</v>
      </c>
      <c r="T685" s="211">
        <f>R685+S685</f>
        <v>0.21</v>
      </c>
      <c r="U685" s="211">
        <v>0</v>
      </c>
      <c r="V685" s="211">
        <v>0</v>
      </c>
      <c r="W685" s="211">
        <v>0.2</v>
      </c>
      <c r="X685" s="211">
        <v>0</v>
      </c>
      <c r="Y685" s="211">
        <v>0.2</v>
      </c>
      <c r="Z685" s="211">
        <f>X685+Y685</f>
        <v>0.2</v>
      </c>
      <c r="AA685" s="211">
        <v>0</v>
      </c>
      <c r="AB685" s="211">
        <f>Z685+AA685</f>
        <v>0.2</v>
      </c>
    </row>
    <row r="686" spans="1:28" ht="18.75" hidden="1" customHeight="1" x14ac:dyDescent="0.2">
      <c r="A686" s="213" t="s">
        <v>1047</v>
      </c>
      <c r="B686" s="225">
        <v>801</v>
      </c>
      <c r="C686" s="206" t="s">
        <v>190</v>
      </c>
      <c r="D686" s="206" t="s">
        <v>207</v>
      </c>
      <c r="E686" s="206" t="s">
        <v>820</v>
      </c>
      <c r="F686" s="206" t="s">
        <v>1048</v>
      </c>
      <c r="G686" s="211"/>
      <c r="H686" s="211"/>
      <c r="I686" s="211"/>
      <c r="J686" s="211"/>
      <c r="K686" s="211"/>
      <c r="L686" s="211"/>
      <c r="M686" s="211"/>
      <c r="N686" s="211"/>
      <c r="O686" s="211">
        <v>0</v>
      </c>
      <c r="P686" s="211">
        <v>20</v>
      </c>
      <c r="Q686" s="211">
        <v>0</v>
      </c>
      <c r="R686" s="211">
        <v>0</v>
      </c>
      <c r="S686" s="211">
        <v>20</v>
      </c>
      <c r="T686" s="211">
        <f>R686+S686</f>
        <v>20</v>
      </c>
      <c r="U686" s="211">
        <v>-0.2</v>
      </c>
      <c r="V686" s="211">
        <v>0</v>
      </c>
      <c r="W686" s="211">
        <v>19.8</v>
      </c>
      <c r="X686" s="211">
        <f>V686+W686</f>
        <v>19.8</v>
      </c>
      <c r="Y686" s="211">
        <v>-19.8</v>
      </c>
      <c r="Z686" s="211">
        <f>X686+Y686</f>
        <v>0</v>
      </c>
      <c r="AA686" s="211">
        <v>0</v>
      </c>
      <c r="AB686" s="211">
        <f>Z686+AA686</f>
        <v>0</v>
      </c>
    </row>
    <row r="687" spans="1:28" ht="16.5" hidden="1" customHeight="1" x14ac:dyDescent="0.2">
      <c r="A687" s="213" t="s">
        <v>1049</v>
      </c>
      <c r="B687" s="225">
        <v>801</v>
      </c>
      <c r="C687" s="206" t="s">
        <v>190</v>
      </c>
      <c r="D687" s="206" t="s">
        <v>207</v>
      </c>
      <c r="E687" s="206" t="s">
        <v>820</v>
      </c>
      <c r="F687" s="206" t="s">
        <v>1048</v>
      </c>
      <c r="G687" s="211"/>
      <c r="H687" s="211"/>
      <c r="I687" s="211"/>
      <c r="J687" s="211"/>
      <c r="K687" s="211"/>
      <c r="L687" s="211"/>
      <c r="M687" s="211"/>
      <c r="N687" s="211"/>
      <c r="O687" s="211">
        <v>0</v>
      </c>
      <c r="P687" s="211">
        <v>0.21</v>
      </c>
      <c r="Q687" s="211">
        <v>0</v>
      </c>
      <c r="R687" s="211">
        <v>0</v>
      </c>
      <c r="S687" s="211">
        <v>0.21</v>
      </c>
      <c r="T687" s="211">
        <f>R687+S687</f>
        <v>0.21</v>
      </c>
      <c r="U687" s="211">
        <v>0</v>
      </c>
      <c r="V687" s="211">
        <v>0</v>
      </c>
      <c r="W687" s="211">
        <v>0.2</v>
      </c>
      <c r="X687" s="211">
        <f>V687+W687</f>
        <v>0.2</v>
      </c>
      <c r="Y687" s="211">
        <v>-0.2</v>
      </c>
      <c r="Z687" s="211">
        <f>X687+Y687</f>
        <v>0</v>
      </c>
      <c r="AA687" s="211">
        <v>0</v>
      </c>
      <c r="AB687" s="211">
        <f>Z687+AA687</f>
        <v>0</v>
      </c>
    </row>
    <row r="688" spans="1:28" ht="15" hidden="1" customHeight="1" x14ac:dyDescent="0.2">
      <c r="A688" s="213" t="s">
        <v>788</v>
      </c>
      <c r="B688" s="225">
        <v>801</v>
      </c>
      <c r="C688" s="206" t="s">
        <v>190</v>
      </c>
      <c r="D688" s="206" t="s">
        <v>207</v>
      </c>
      <c r="E688" s="206" t="s">
        <v>849</v>
      </c>
      <c r="F688" s="206"/>
      <c r="G688" s="211"/>
      <c r="H688" s="211"/>
      <c r="I688" s="211">
        <f t="shared" ref="I688:Q688" si="1320">I689</f>
        <v>-50</v>
      </c>
      <c r="J688" s="211" t="e">
        <f t="shared" si="1320"/>
        <v>#REF!</v>
      </c>
      <c r="K688" s="211">
        <f t="shared" si="1320"/>
        <v>-50</v>
      </c>
      <c r="L688" s="211" t="e">
        <f t="shared" si="1320"/>
        <v>#REF!</v>
      </c>
      <c r="M688" s="211" t="e">
        <f t="shared" si="1320"/>
        <v>#REF!</v>
      </c>
      <c r="N688" s="211" t="e">
        <f t="shared" si="1320"/>
        <v>#REF!</v>
      </c>
      <c r="O688" s="211" t="e">
        <f t="shared" si="1320"/>
        <v>#REF!</v>
      </c>
      <c r="P688" s="211" t="e">
        <f t="shared" si="1320"/>
        <v>#REF!</v>
      </c>
      <c r="Q688" s="211" t="e">
        <f t="shared" si="1320"/>
        <v>#REF!</v>
      </c>
      <c r="R688" s="211">
        <f>R689+R691+R693+R694+R695</f>
        <v>1090.8</v>
      </c>
      <c r="S688" s="211">
        <f t="shared" ref="S688:T688" si="1321">S689+S691+S693+S694+S695</f>
        <v>-147.19999999999999</v>
      </c>
      <c r="T688" s="211">
        <f t="shared" si="1321"/>
        <v>788.6</v>
      </c>
      <c r="U688" s="211">
        <f t="shared" ref="U688" si="1322">U689+U691+U693+U694+U695</f>
        <v>144.4</v>
      </c>
      <c r="V688" s="211">
        <f>V689+V691+V693+V694+V695+V690+V692</f>
        <v>933</v>
      </c>
      <c r="W688" s="211">
        <f t="shared" ref="W688" si="1323">W689+W691+W693+W694+W695+W690+W692</f>
        <v>54.9</v>
      </c>
      <c r="X688" s="211">
        <f>X689+X690+X691+X693</f>
        <v>1004.8</v>
      </c>
      <c r="Y688" s="211">
        <f t="shared" ref="Y688:Z688" si="1324">Y689+Y690+Y691+Y693</f>
        <v>-1004.8</v>
      </c>
      <c r="Z688" s="211">
        <f t="shared" si="1324"/>
        <v>0</v>
      </c>
      <c r="AA688" s="211">
        <f t="shared" ref="AA688:AB688" si="1325">AA689+AA690+AA691+AA693</f>
        <v>0</v>
      </c>
      <c r="AB688" s="211">
        <f t="shared" si="1325"/>
        <v>0</v>
      </c>
    </row>
    <row r="689" spans="1:28" ht="15" hidden="1" customHeight="1" x14ac:dyDescent="0.2">
      <c r="A689" s="281" t="s">
        <v>886</v>
      </c>
      <c r="B689" s="225">
        <v>801</v>
      </c>
      <c r="C689" s="206" t="s">
        <v>190</v>
      </c>
      <c r="D689" s="206" t="s">
        <v>207</v>
      </c>
      <c r="E689" s="206" t="s">
        <v>849</v>
      </c>
      <c r="F689" s="288" t="s">
        <v>96</v>
      </c>
      <c r="G689" s="211"/>
      <c r="H689" s="211"/>
      <c r="I689" s="211">
        <v>-50</v>
      </c>
      <c r="J689" s="211" t="e">
        <f>#REF!+I689</f>
        <v>#REF!</v>
      </c>
      <c r="K689" s="211">
        <v>-50</v>
      </c>
      <c r="L689" s="211" t="e">
        <f>#REF!+J689</f>
        <v>#REF!</v>
      </c>
      <c r="M689" s="211" t="e">
        <f>#REF!+K689</f>
        <v>#REF!</v>
      </c>
      <c r="N689" s="211" t="e">
        <f>#REF!+L689</f>
        <v>#REF!</v>
      </c>
      <c r="O689" s="211" t="e">
        <f>#REF!+M689</f>
        <v>#REF!</v>
      </c>
      <c r="P689" s="211" t="e">
        <f>#REF!+N689</f>
        <v>#REF!</v>
      </c>
      <c r="Q689" s="211" t="e">
        <f>#REF!+O689</f>
        <v>#REF!</v>
      </c>
      <c r="R689" s="211">
        <v>718.74</v>
      </c>
      <c r="S689" s="211">
        <v>-113.04</v>
      </c>
      <c r="T689" s="211">
        <f>R689+S689</f>
        <v>605.70000000000005</v>
      </c>
      <c r="U689" s="211">
        <v>110.9</v>
      </c>
      <c r="V689" s="211">
        <v>716.6</v>
      </c>
      <c r="W689" s="211">
        <v>26.8</v>
      </c>
      <c r="X689" s="211">
        <v>743.4</v>
      </c>
      <c r="Y689" s="211">
        <v>-743.4</v>
      </c>
      <c r="Z689" s="211">
        <f>X689+Y689</f>
        <v>0</v>
      </c>
      <c r="AA689" s="211">
        <v>0</v>
      </c>
      <c r="AB689" s="211">
        <f>Z689+AA689</f>
        <v>0</v>
      </c>
    </row>
    <row r="690" spans="1:28" ht="15" hidden="1" customHeight="1" x14ac:dyDescent="0.2">
      <c r="A690" s="281" t="s">
        <v>97</v>
      </c>
      <c r="B690" s="225">
        <v>801</v>
      </c>
      <c r="C690" s="206" t="s">
        <v>190</v>
      </c>
      <c r="D690" s="206" t="s">
        <v>207</v>
      </c>
      <c r="E690" s="206" t="s">
        <v>849</v>
      </c>
      <c r="F690" s="288" t="s">
        <v>98</v>
      </c>
      <c r="G690" s="211"/>
      <c r="H690" s="211"/>
      <c r="I690" s="211">
        <v>-50</v>
      </c>
      <c r="J690" s="211" t="e">
        <v>#REF!</v>
      </c>
      <c r="K690" s="211">
        <v>-50</v>
      </c>
      <c r="L690" s="211" t="e">
        <v>#REF!</v>
      </c>
      <c r="M690" s="211" t="e">
        <v>#REF!</v>
      </c>
      <c r="N690" s="211" t="e">
        <v>#REF!</v>
      </c>
      <c r="O690" s="211" t="e">
        <v>#REF!</v>
      </c>
      <c r="P690" s="211" t="e">
        <v>#REF!</v>
      </c>
      <c r="Q690" s="211" t="e">
        <v>#REF!</v>
      </c>
      <c r="R690" s="211">
        <v>718.74</v>
      </c>
      <c r="S690" s="211">
        <v>-113.04</v>
      </c>
      <c r="T690" s="211">
        <v>605.70000000000005</v>
      </c>
      <c r="U690" s="211">
        <v>110.9</v>
      </c>
      <c r="V690" s="211">
        <v>0</v>
      </c>
      <c r="W690" s="211">
        <v>0</v>
      </c>
      <c r="X690" s="211">
        <v>0</v>
      </c>
      <c r="Y690" s="211">
        <v>0</v>
      </c>
      <c r="Z690" s="211">
        <f t="shared" ref="Z690:Z695" si="1326">X690+Y690</f>
        <v>0</v>
      </c>
      <c r="AA690" s="211">
        <v>0</v>
      </c>
      <c r="AB690" s="211">
        <f t="shared" ref="AB690:AB695" si="1327">Z690+AA690</f>
        <v>0</v>
      </c>
    </row>
    <row r="691" spans="1:28" ht="32.25" hidden="1" customHeight="1" x14ac:dyDescent="0.2">
      <c r="A691" s="281" t="s">
        <v>877</v>
      </c>
      <c r="B691" s="225">
        <v>801</v>
      </c>
      <c r="C691" s="206" t="s">
        <v>190</v>
      </c>
      <c r="D691" s="206" t="s">
        <v>207</v>
      </c>
      <c r="E691" s="206" t="s">
        <v>849</v>
      </c>
      <c r="F691" s="206" t="s">
        <v>875</v>
      </c>
      <c r="G691" s="211"/>
      <c r="H691" s="211"/>
      <c r="I691" s="211">
        <f t="shared" ref="I691:Q691" si="1328">I693</f>
        <v>-530.1</v>
      </c>
      <c r="J691" s="211" t="e">
        <f t="shared" si="1328"/>
        <v>#REF!</v>
      </c>
      <c r="K691" s="211">
        <f t="shared" si="1328"/>
        <v>-530.1</v>
      </c>
      <c r="L691" s="211" t="e">
        <f t="shared" si="1328"/>
        <v>#REF!</v>
      </c>
      <c r="M691" s="211" t="e">
        <f t="shared" si="1328"/>
        <v>#REF!</v>
      </c>
      <c r="N691" s="211" t="e">
        <f t="shared" si="1328"/>
        <v>#REF!</v>
      </c>
      <c r="O691" s="211" t="e">
        <f t="shared" si="1328"/>
        <v>#REF!</v>
      </c>
      <c r="P691" s="211" t="e">
        <f t="shared" si="1328"/>
        <v>#REF!</v>
      </c>
      <c r="Q691" s="211" t="e">
        <f t="shared" si="1328"/>
        <v>#REF!</v>
      </c>
      <c r="R691" s="211">
        <v>217.06</v>
      </c>
      <c r="S691" s="211">
        <v>-34.159999999999997</v>
      </c>
      <c r="T691" s="211">
        <f t="shared" ref="T691:T693" si="1329">R691+S691</f>
        <v>182.9</v>
      </c>
      <c r="U691" s="211">
        <v>33.5</v>
      </c>
      <c r="V691" s="211">
        <v>216.4</v>
      </c>
      <c r="W691" s="211">
        <v>8.1</v>
      </c>
      <c r="X691" s="211">
        <v>224.5</v>
      </c>
      <c r="Y691" s="211">
        <v>-224.5</v>
      </c>
      <c r="Z691" s="211">
        <f t="shared" si="1326"/>
        <v>0</v>
      </c>
      <c r="AA691" s="211">
        <v>0</v>
      </c>
      <c r="AB691" s="211">
        <f t="shared" si="1327"/>
        <v>0</v>
      </c>
    </row>
    <row r="692" spans="1:28" ht="17.25" hidden="1" customHeight="1" x14ac:dyDescent="0.2">
      <c r="A692" s="281" t="s">
        <v>99</v>
      </c>
      <c r="B692" s="225">
        <v>801</v>
      </c>
      <c r="C692" s="206" t="s">
        <v>190</v>
      </c>
      <c r="D692" s="206" t="s">
        <v>207</v>
      </c>
      <c r="E692" s="206" t="s">
        <v>849</v>
      </c>
      <c r="F692" s="206" t="s">
        <v>100</v>
      </c>
      <c r="G692" s="211"/>
      <c r="H692" s="211"/>
      <c r="I692" s="211">
        <v>-50</v>
      </c>
      <c r="J692" s="211" t="e">
        <v>#REF!</v>
      </c>
      <c r="K692" s="211">
        <v>-50</v>
      </c>
      <c r="L692" s="211" t="e">
        <v>#REF!</v>
      </c>
      <c r="M692" s="211" t="e">
        <v>#REF!</v>
      </c>
      <c r="N692" s="211" t="e">
        <v>#REF!</v>
      </c>
      <c r="O692" s="211" t="e">
        <v>#REF!</v>
      </c>
      <c r="P692" s="211" t="e">
        <v>#REF!</v>
      </c>
      <c r="Q692" s="211" t="e">
        <v>#REF!</v>
      </c>
      <c r="R692" s="211">
        <v>718.74</v>
      </c>
      <c r="S692" s="211">
        <v>-113.04</v>
      </c>
      <c r="T692" s="211">
        <v>605.70000000000005</v>
      </c>
      <c r="U692" s="211">
        <v>110.9</v>
      </c>
      <c r="V692" s="211">
        <v>0</v>
      </c>
      <c r="W692" s="211">
        <v>0</v>
      </c>
      <c r="X692" s="211">
        <v>36.9</v>
      </c>
      <c r="Y692" s="211">
        <v>36.9</v>
      </c>
      <c r="Z692" s="211">
        <f t="shared" si="1326"/>
        <v>73.8</v>
      </c>
      <c r="AA692" s="211">
        <v>36.9</v>
      </c>
      <c r="AB692" s="211">
        <f t="shared" si="1327"/>
        <v>110.69999999999999</v>
      </c>
    </row>
    <row r="693" spans="1:28" ht="17.25" hidden="1" customHeight="1" x14ac:dyDescent="0.2">
      <c r="A693" s="213" t="s">
        <v>1222</v>
      </c>
      <c r="B693" s="225">
        <v>801</v>
      </c>
      <c r="C693" s="206" t="s">
        <v>190</v>
      </c>
      <c r="D693" s="206" t="s">
        <v>207</v>
      </c>
      <c r="E693" s="206" t="s">
        <v>849</v>
      </c>
      <c r="F693" s="206" t="s">
        <v>94</v>
      </c>
      <c r="G693" s="211"/>
      <c r="H693" s="211"/>
      <c r="I693" s="211">
        <f t="shared" ref="I693:Q693" si="1330">I701</f>
        <v>-530.1</v>
      </c>
      <c r="J693" s="211" t="e">
        <f t="shared" si="1330"/>
        <v>#REF!</v>
      </c>
      <c r="K693" s="211">
        <f t="shared" si="1330"/>
        <v>-530.1</v>
      </c>
      <c r="L693" s="211" t="e">
        <f t="shared" si="1330"/>
        <v>#REF!</v>
      </c>
      <c r="M693" s="211" t="e">
        <f t="shared" si="1330"/>
        <v>#REF!</v>
      </c>
      <c r="N693" s="211" t="e">
        <f t="shared" si="1330"/>
        <v>#REF!</v>
      </c>
      <c r="O693" s="211" t="e">
        <f t="shared" si="1330"/>
        <v>#REF!</v>
      </c>
      <c r="P693" s="211" t="e">
        <f t="shared" si="1330"/>
        <v>#REF!</v>
      </c>
      <c r="Q693" s="211" t="e">
        <f t="shared" si="1330"/>
        <v>#REF!</v>
      </c>
      <c r="R693" s="211">
        <v>0</v>
      </c>
      <c r="S693" s="211">
        <v>0</v>
      </c>
      <c r="T693" s="211">
        <f t="shared" si="1329"/>
        <v>0</v>
      </c>
      <c r="U693" s="211">
        <v>0</v>
      </c>
      <c r="V693" s="211">
        <f t="shared" ref="V693" si="1331">T693+U693</f>
        <v>0</v>
      </c>
      <c r="W693" s="211">
        <v>20</v>
      </c>
      <c r="X693" s="211">
        <v>36.9</v>
      </c>
      <c r="Y693" s="211">
        <v>-36.9</v>
      </c>
      <c r="Z693" s="211">
        <f t="shared" si="1326"/>
        <v>0</v>
      </c>
      <c r="AA693" s="211">
        <v>0</v>
      </c>
      <c r="AB693" s="211">
        <f t="shared" si="1327"/>
        <v>0</v>
      </c>
    </row>
    <row r="694" spans="1:28" ht="28.5" hidden="1" customHeight="1" x14ac:dyDescent="0.2">
      <c r="A694" s="281" t="s">
        <v>886</v>
      </c>
      <c r="B694" s="225">
        <v>801</v>
      </c>
      <c r="C694" s="206" t="s">
        <v>190</v>
      </c>
      <c r="D694" s="206" t="s">
        <v>207</v>
      </c>
      <c r="E694" s="206" t="s">
        <v>851</v>
      </c>
      <c r="F694" s="206" t="s">
        <v>96</v>
      </c>
      <c r="G694" s="211"/>
      <c r="H694" s="211">
        <v>122.9</v>
      </c>
      <c r="I694" s="211">
        <v>-122.9</v>
      </c>
      <c r="J694" s="211">
        <f t="shared" ref="J694:J695" si="1332">H694+I694</f>
        <v>0</v>
      </c>
      <c r="K694" s="211">
        <v>0</v>
      </c>
      <c r="L694" s="211">
        <f>I694+J694</f>
        <v>-122.9</v>
      </c>
      <c r="M694" s="211">
        <v>0</v>
      </c>
      <c r="N694" s="211">
        <v>106.4</v>
      </c>
      <c r="O694" s="211">
        <f>M694+N694</f>
        <v>106.4</v>
      </c>
      <c r="P694" s="211">
        <f t="shared" ref="P694" si="1333">M694+N694</f>
        <v>106.4</v>
      </c>
      <c r="Q694" s="211">
        <v>0</v>
      </c>
      <c r="R694" s="211">
        <v>106.4</v>
      </c>
      <c r="S694" s="211">
        <v>0</v>
      </c>
      <c r="T694" s="211">
        <v>0</v>
      </c>
      <c r="U694" s="211">
        <v>0</v>
      </c>
      <c r="V694" s="211">
        <v>0</v>
      </c>
      <c r="W694" s="211">
        <v>0</v>
      </c>
      <c r="X694" s="211">
        <f t="shared" ref="X694:X695" si="1334">V694+W694</f>
        <v>0</v>
      </c>
      <c r="Y694" s="211">
        <v>0</v>
      </c>
      <c r="Z694" s="211">
        <f t="shared" si="1326"/>
        <v>0</v>
      </c>
      <c r="AA694" s="211">
        <v>0</v>
      </c>
      <c r="AB694" s="211">
        <f t="shared" si="1327"/>
        <v>0</v>
      </c>
    </row>
    <row r="695" spans="1:28" ht="28.5" hidden="1" customHeight="1" x14ac:dyDescent="0.2">
      <c r="A695" s="281" t="s">
        <v>877</v>
      </c>
      <c r="B695" s="225">
        <v>801</v>
      </c>
      <c r="C695" s="206" t="s">
        <v>190</v>
      </c>
      <c r="D695" s="206" t="s">
        <v>207</v>
      </c>
      <c r="E695" s="206" t="s">
        <v>851</v>
      </c>
      <c r="F695" s="206" t="s">
        <v>875</v>
      </c>
      <c r="G695" s="211"/>
      <c r="H695" s="211">
        <v>0</v>
      </c>
      <c r="I695" s="211">
        <v>122.9</v>
      </c>
      <c r="J695" s="211">
        <f t="shared" si="1332"/>
        <v>122.9</v>
      </c>
      <c r="K695" s="211">
        <v>0</v>
      </c>
      <c r="L695" s="211">
        <v>217.9</v>
      </c>
      <c r="M695" s="211">
        <v>217.9</v>
      </c>
      <c r="N695" s="211">
        <v>-169.3</v>
      </c>
      <c r="O695" s="211">
        <f>M695+N695</f>
        <v>48.599999999999994</v>
      </c>
      <c r="P695" s="211">
        <v>48.6</v>
      </c>
      <c r="Q695" s="211">
        <v>0</v>
      </c>
      <c r="R695" s="211">
        <v>48.6</v>
      </c>
      <c r="S695" s="211">
        <v>0</v>
      </c>
      <c r="T695" s="211">
        <v>0</v>
      </c>
      <c r="U695" s="211">
        <v>0</v>
      </c>
      <c r="V695" s="211">
        <v>0</v>
      </c>
      <c r="W695" s="211">
        <v>0</v>
      </c>
      <c r="X695" s="211">
        <f t="shared" si="1334"/>
        <v>0</v>
      </c>
      <c r="Y695" s="211">
        <v>0</v>
      </c>
      <c r="Z695" s="211">
        <f t="shared" si="1326"/>
        <v>0</v>
      </c>
      <c r="AA695" s="211">
        <v>0</v>
      </c>
      <c r="AB695" s="211">
        <f t="shared" si="1327"/>
        <v>0</v>
      </c>
    </row>
    <row r="696" spans="1:28" ht="42" customHeight="1" x14ac:dyDescent="0.2">
      <c r="A696" s="213" t="s">
        <v>1173</v>
      </c>
      <c r="B696" s="225">
        <v>801</v>
      </c>
      <c r="C696" s="206" t="s">
        <v>190</v>
      </c>
      <c r="D696" s="206" t="s">
        <v>207</v>
      </c>
      <c r="E696" s="206" t="s">
        <v>1174</v>
      </c>
      <c r="F696" s="206"/>
      <c r="G696" s="211"/>
      <c r="H696" s="211"/>
      <c r="I696" s="211">
        <f t="shared" ref="I696:Q696" si="1335">I697</f>
        <v>-50</v>
      </c>
      <c r="J696" s="211" t="e">
        <f t="shared" si="1335"/>
        <v>#REF!</v>
      </c>
      <c r="K696" s="211">
        <f t="shared" si="1335"/>
        <v>-50</v>
      </c>
      <c r="L696" s="211" t="e">
        <f t="shared" si="1335"/>
        <v>#REF!</v>
      </c>
      <c r="M696" s="211" t="e">
        <f t="shared" si="1335"/>
        <v>#REF!</v>
      </c>
      <c r="N696" s="211" t="e">
        <f t="shared" si="1335"/>
        <v>#REF!</v>
      </c>
      <c r="O696" s="211" t="e">
        <f t="shared" si="1335"/>
        <v>#REF!</v>
      </c>
      <c r="P696" s="211" t="e">
        <f t="shared" si="1335"/>
        <v>#REF!</v>
      </c>
      <c r="Q696" s="211" t="e">
        <f t="shared" si="1335"/>
        <v>#REF!</v>
      </c>
      <c r="R696" s="211">
        <f>R697+R699+R700+R701+R702</f>
        <v>1062.0999999999999</v>
      </c>
      <c r="S696" s="211">
        <f>S697+S699+S700+S701+S702</f>
        <v>-145.99999999999997</v>
      </c>
      <c r="T696" s="211">
        <f>T697+T699+T700+T701+T702</f>
        <v>916.1</v>
      </c>
      <c r="U696" s="211">
        <f>U697+U699+U700+U701+U702</f>
        <v>145.30000000000001</v>
      </c>
      <c r="V696" s="211" t="e">
        <f>V697+V699+V700+V701+V702+V698+#REF!</f>
        <v>#REF!</v>
      </c>
      <c r="W696" s="211" t="e">
        <f>W697+W699+W700+W701+W702+W698+#REF!</f>
        <v>#REF!</v>
      </c>
      <c r="X696" s="211">
        <f>X697+X698+X699+X700</f>
        <v>0</v>
      </c>
      <c r="Y696" s="211">
        <f>Y697+Y698+Y699+Y700</f>
        <v>1314.5</v>
      </c>
      <c r="Z696" s="211">
        <f>Z697+Z698+Z699+Z700</f>
        <v>1314.5</v>
      </c>
      <c r="AA696" s="211">
        <f>AA697+AA698+AA699+AA700</f>
        <v>0</v>
      </c>
      <c r="AB696" s="211">
        <f>AB697+AB698+AB699+AB700</f>
        <v>1314.5</v>
      </c>
    </row>
    <row r="697" spans="1:28" ht="19.5" customHeight="1" x14ac:dyDescent="0.2">
      <c r="A697" s="281" t="s">
        <v>886</v>
      </c>
      <c r="B697" s="225">
        <v>801</v>
      </c>
      <c r="C697" s="206" t="s">
        <v>190</v>
      </c>
      <c r="D697" s="206" t="s">
        <v>207</v>
      </c>
      <c r="E697" s="206" t="s">
        <v>1174</v>
      </c>
      <c r="F697" s="288" t="s">
        <v>96</v>
      </c>
      <c r="G697" s="211"/>
      <c r="H697" s="211"/>
      <c r="I697" s="211">
        <v>-50</v>
      </c>
      <c r="J697" s="211" t="e">
        <f>#REF!+I697</f>
        <v>#REF!</v>
      </c>
      <c r="K697" s="211">
        <v>-50</v>
      </c>
      <c r="L697" s="211" t="e">
        <f>#REF!+J697</f>
        <v>#REF!</v>
      </c>
      <c r="M697" s="211" t="e">
        <f>#REF!+K697</f>
        <v>#REF!</v>
      </c>
      <c r="N697" s="211" t="e">
        <f>#REF!+L697</f>
        <v>#REF!</v>
      </c>
      <c r="O697" s="211" t="e">
        <f>#REF!+M697</f>
        <v>#REF!</v>
      </c>
      <c r="P697" s="211" t="e">
        <f>#REF!+N697</f>
        <v>#REF!</v>
      </c>
      <c r="Q697" s="211" t="e">
        <f>#REF!+O697</f>
        <v>#REF!</v>
      </c>
      <c r="R697" s="211">
        <v>718.74</v>
      </c>
      <c r="S697" s="211">
        <v>-113.04</v>
      </c>
      <c r="T697" s="211">
        <f>R697+S697</f>
        <v>605.70000000000005</v>
      </c>
      <c r="U697" s="211">
        <v>110.9</v>
      </c>
      <c r="V697" s="211">
        <v>716.6</v>
      </c>
      <c r="W697" s="211">
        <v>26.8</v>
      </c>
      <c r="X697" s="211">
        <v>0</v>
      </c>
      <c r="Y697" s="211">
        <v>795</v>
      </c>
      <c r="Z697" s="211">
        <f>X697+Y697</f>
        <v>795</v>
      </c>
      <c r="AA697" s="211">
        <v>76.805000000000007</v>
      </c>
      <c r="AB697" s="211">
        <f>Z697+AA697</f>
        <v>871.80500000000006</v>
      </c>
    </row>
    <row r="698" spans="1:28" ht="19.5" customHeight="1" x14ac:dyDescent="0.2">
      <c r="A698" s="281" t="s">
        <v>97</v>
      </c>
      <c r="B698" s="225">
        <v>801</v>
      </c>
      <c r="C698" s="206" t="s">
        <v>190</v>
      </c>
      <c r="D698" s="206" t="s">
        <v>207</v>
      </c>
      <c r="E698" s="206" t="s">
        <v>1174</v>
      </c>
      <c r="F698" s="288" t="s">
        <v>98</v>
      </c>
      <c r="G698" s="211"/>
      <c r="H698" s="211"/>
      <c r="I698" s="211">
        <v>-50</v>
      </c>
      <c r="J698" s="211" t="e">
        <v>#REF!</v>
      </c>
      <c r="K698" s="211">
        <v>-50</v>
      </c>
      <c r="L698" s="211" t="e">
        <v>#REF!</v>
      </c>
      <c r="M698" s="211" t="e">
        <v>#REF!</v>
      </c>
      <c r="N698" s="211" t="e">
        <v>#REF!</v>
      </c>
      <c r="O698" s="211" t="e">
        <v>#REF!</v>
      </c>
      <c r="P698" s="211" t="e">
        <v>#REF!</v>
      </c>
      <c r="Q698" s="211" t="e">
        <v>#REF!</v>
      </c>
      <c r="R698" s="211">
        <v>718.74</v>
      </c>
      <c r="S698" s="211">
        <v>-113.04</v>
      </c>
      <c r="T698" s="211">
        <v>605.70000000000005</v>
      </c>
      <c r="U698" s="211">
        <v>110.9</v>
      </c>
      <c r="V698" s="211">
        <v>0</v>
      </c>
      <c r="W698" s="211">
        <v>0</v>
      </c>
      <c r="X698" s="211">
        <v>0</v>
      </c>
      <c r="Y698" s="211">
        <v>30</v>
      </c>
      <c r="Z698" s="211">
        <f t="shared" ref="Z698:Z700" si="1336">X698+Y698</f>
        <v>30</v>
      </c>
      <c r="AA698" s="211">
        <v>0</v>
      </c>
      <c r="AB698" s="211">
        <f t="shared" ref="AB698:AB700" si="1337">Z698+AA698</f>
        <v>30</v>
      </c>
    </row>
    <row r="699" spans="1:28" ht="28.5" customHeight="1" x14ac:dyDescent="0.2">
      <c r="A699" s="281" t="s">
        <v>877</v>
      </c>
      <c r="B699" s="225">
        <v>801</v>
      </c>
      <c r="C699" s="206" t="s">
        <v>190</v>
      </c>
      <c r="D699" s="206" t="s">
        <v>207</v>
      </c>
      <c r="E699" s="206" t="s">
        <v>1174</v>
      </c>
      <c r="F699" s="206" t="s">
        <v>875</v>
      </c>
      <c r="G699" s="211"/>
      <c r="H699" s="211"/>
      <c r="I699" s="211" t="e">
        <f t="shared" ref="I699:Q699" si="1338">I700</f>
        <v>#REF!</v>
      </c>
      <c r="J699" s="211" t="e">
        <f t="shared" si="1338"/>
        <v>#REF!</v>
      </c>
      <c r="K699" s="211" t="e">
        <f t="shared" si="1338"/>
        <v>#REF!</v>
      </c>
      <c r="L699" s="211" t="e">
        <f t="shared" si="1338"/>
        <v>#REF!</v>
      </c>
      <c r="M699" s="211" t="e">
        <f t="shared" si="1338"/>
        <v>#REF!</v>
      </c>
      <c r="N699" s="211" t="e">
        <f t="shared" si="1338"/>
        <v>#REF!</v>
      </c>
      <c r="O699" s="211" t="e">
        <f t="shared" si="1338"/>
        <v>#REF!</v>
      </c>
      <c r="P699" s="211" t="e">
        <f t="shared" si="1338"/>
        <v>#REF!</v>
      </c>
      <c r="Q699" s="211" t="e">
        <f t="shared" si="1338"/>
        <v>#REF!</v>
      </c>
      <c r="R699" s="211">
        <v>217.06</v>
      </c>
      <c r="S699" s="211">
        <v>-34.159999999999997</v>
      </c>
      <c r="T699" s="211">
        <f t="shared" ref="T699" si="1339">R699+S699</f>
        <v>182.9</v>
      </c>
      <c r="U699" s="211">
        <v>33.5</v>
      </c>
      <c r="V699" s="211">
        <v>216.4</v>
      </c>
      <c r="W699" s="211">
        <v>8.1</v>
      </c>
      <c r="X699" s="211">
        <v>0</v>
      </c>
      <c r="Y699" s="211">
        <v>240</v>
      </c>
      <c r="Z699" s="211">
        <f t="shared" si="1336"/>
        <v>240</v>
      </c>
      <c r="AA699" s="211">
        <v>23.195</v>
      </c>
      <c r="AB699" s="211">
        <f t="shared" si="1337"/>
        <v>263.19499999999999</v>
      </c>
    </row>
    <row r="700" spans="1:28" ht="17.25" customHeight="1" x14ac:dyDescent="0.2">
      <c r="A700" s="213" t="s">
        <v>1222</v>
      </c>
      <c r="B700" s="225">
        <v>801</v>
      </c>
      <c r="C700" s="206" t="s">
        <v>190</v>
      </c>
      <c r="D700" s="206" t="s">
        <v>207</v>
      </c>
      <c r="E700" s="206" t="s">
        <v>1174</v>
      </c>
      <c r="F700" s="206" t="s">
        <v>94</v>
      </c>
      <c r="G700" s="211"/>
      <c r="H700" s="211"/>
      <c r="I700" s="211" t="e">
        <f>#REF!</f>
        <v>#REF!</v>
      </c>
      <c r="J700" s="211" t="e">
        <f>#REF!</f>
        <v>#REF!</v>
      </c>
      <c r="K700" s="211" t="e">
        <f>#REF!</f>
        <v>#REF!</v>
      </c>
      <c r="L700" s="211" t="e">
        <f>#REF!</f>
        <v>#REF!</v>
      </c>
      <c r="M700" s="211" t="e">
        <f>#REF!</f>
        <v>#REF!</v>
      </c>
      <c r="N700" s="211" t="e">
        <f>#REF!</f>
        <v>#REF!</v>
      </c>
      <c r="O700" s="211" t="e">
        <f>#REF!</f>
        <v>#REF!</v>
      </c>
      <c r="P700" s="211" t="e">
        <f>#REF!</f>
        <v>#REF!</v>
      </c>
      <c r="Q700" s="211" t="e">
        <f>#REF!</f>
        <v>#REF!</v>
      </c>
      <c r="R700" s="211">
        <v>0</v>
      </c>
      <c r="S700" s="211">
        <v>0</v>
      </c>
      <c r="T700" s="211">
        <f t="shared" ref="T700" si="1340">R700+S700</f>
        <v>0</v>
      </c>
      <c r="U700" s="211">
        <v>0</v>
      </c>
      <c r="V700" s="211">
        <f t="shared" ref="V700" si="1341">T700+U700</f>
        <v>0</v>
      </c>
      <c r="W700" s="211">
        <v>20</v>
      </c>
      <c r="X700" s="211">
        <v>0</v>
      </c>
      <c r="Y700" s="211">
        <v>249.5</v>
      </c>
      <c r="Z700" s="211">
        <f t="shared" si="1336"/>
        <v>249.5</v>
      </c>
      <c r="AA700" s="211">
        <v>-100</v>
      </c>
      <c r="AB700" s="211">
        <f t="shared" si="1337"/>
        <v>149.5</v>
      </c>
    </row>
    <row r="701" spans="1:28" ht="27" customHeight="1" x14ac:dyDescent="0.2">
      <c r="A701" s="213" t="s">
        <v>1245</v>
      </c>
      <c r="B701" s="225">
        <v>801</v>
      </c>
      <c r="C701" s="206" t="s">
        <v>190</v>
      </c>
      <c r="D701" s="206" t="s">
        <v>207</v>
      </c>
      <c r="E701" s="206" t="s">
        <v>1178</v>
      </c>
      <c r="F701" s="206"/>
      <c r="G701" s="211"/>
      <c r="H701" s="211"/>
      <c r="I701" s="211">
        <v>-530.1</v>
      </c>
      <c r="J701" s="211" t="e">
        <f>#REF!+I701</f>
        <v>#REF!</v>
      </c>
      <c r="K701" s="211">
        <v>-530.1</v>
      </c>
      <c r="L701" s="211" t="e">
        <f>#REF!+J701</f>
        <v>#REF!</v>
      </c>
      <c r="M701" s="211" t="e">
        <f>#REF!+K701</f>
        <v>#REF!</v>
      </c>
      <c r="N701" s="211" t="e">
        <f>#REF!+L701</f>
        <v>#REF!</v>
      </c>
      <c r="O701" s="211" t="e">
        <f>#REF!+M701</f>
        <v>#REF!</v>
      </c>
      <c r="P701" s="211" t="e">
        <f>#REF!+N701</f>
        <v>#REF!</v>
      </c>
      <c r="Q701" s="211" t="e">
        <f>#REF!+O701</f>
        <v>#REF!</v>
      </c>
      <c r="R701" s="211">
        <f t="shared" ref="R701:W701" si="1342">R702+R703</f>
        <v>84.199999999999989</v>
      </c>
      <c r="S701" s="211">
        <f t="shared" si="1342"/>
        <v>0.8</v>
      </c>
      <c r="T701" s="211">
        <f t="shared" si="1342"/>
        <v>84.999999999999986</v>
      </c>
      <c r="U701" s="211">
        <f t="shared" si="1342"/>
        <v>0.6</v>
      </c>
      <c r="V701" s="211">
        <f t="shared" si="1342"/>
        <v>85.6</v>
      </c>
      <c r="W701" s="211">
        <f t="shared" si="1342"/>
        <v>42</v>
      </c>
      <c r="X701" s="211">
        <f>X702+X703</f>
        <v>90.4</v>
      </c>
      <c r="Y701" s="211">
        <f t="shared" ref="Y701:Z701" si="1343">Y702+Y703</f>
        <v>12.5</v>
      </c>
      <c r="Z701" s="211">
        <f t="shared" si="1343"/>
        <v>102.9</v>
      </c>
      <c r="AA701" s="211">
        <f t="shared" ref="AA701:AB701" si="1344">AA702+AA703</f>
        <v>0</v>
      </c>
      <c r="AB701" s="211">
        <f t="shared" si="1344"/>
        <v>102.9</v>
      </c>
    </row>
    <row r="702" spans="1:28" ht="20.25" hidden="1" customHeight="1" x14ac:dyDescent="0.2">
      <c r="A702" s="213" t="s">
        <v>1222</v>
      </c>
      <c r="B702" s="225">
        <v>801</v>
      </c>
      <c r="C702" s="206" t="s">
        <v>190</v>
      </c>
      <c r="D702" s="206" t="s">
        <v>207</v>
      </c>
      <c r="E702" s="206" t="s">
        <v>786</v>
      </c>
      <c r="F702" s="206" t="s">
        <v>94</v>
      </c>
      <c r="G702" s="211"/>
      <c r="H702" s="211"/>
      <c r="I702" s="211">
        <f>I705</f>
        <v>0</v>
      </c>
      <c r="J702" s="211" t="e">
        <f>J703+J704+J705+#REF!+J710+J711+J712+J713+#REF!</f>
        <v>#REF!</v>
      </c>
      <c r="K702" s="211">
        <f>K705</f>
        <v>0</v>
      </c>
      <c r="L702" s="211" t="e">
        <f>L703+L704+L705+#REF!+L710+L711+L712+L713+#REF!</f>
        <v>#REF!</v>
      </c>
      <c r="M702" s="211" t="e">
        <f>M703+M704+M705+#REF!+M710+M711+M712+M713+#REF!</f>
        <v>#REF!</v>
      </c>
      <c r="N702" s="211" t="e">
        <f>N703+N704+N705+#REF!+N710+N711+N712+N713+#REF!</f>
        <v>#REF!</v>
      </c>
      <c r="O702" s="211" t="e">
        <f>O703+O704+O705+#REF!+O710+O711+O712+O713+#REF!</f>
        <v>#REF!</v>
      </c>
      <c r="P702" s="211" t="e">
        <f>P703+P704+P705+#REF!+P710+P711+P712+P713+#REF!</f>
        <v>#REF!</v>
      </c>
      <c r="Q702" s="211" t="e">
        <f>Q703+Q704+Q705+#REF!+Q710+Q711+Q712+Q713+#REF!</f>
        <v>#REF!</v>
      </c>
      <c r="R702" s="211">
        <v>42.099999999999994</v>
      </c>
      <c r="S702" s="211">
        <v>0.4</v>
      </c>
      <c r="T702" s="211">
        <f>R702+S702</f>
        <v>42.499999999999993</v>
      </c>
      <c r="U702" s="211">
        <v>0.3</v>
      </c>
      <c r="V702" s="211">
        <v>42.8</v>
      </c>
      <c r="W702" s="211">
        <v>21</v>
      </c>
      <c r="X702" s="211">
        <v>90.4</v>
      </c>
      <c r="Y702" s="211">
        <v>-90.4</v>
      </c>
      <c r="Z702" s="211">
        <f>X702+Y702</f>
        <v>0</v>
      </c>
      <c r="AA702" s="211">
        <v>0</v>
      </c>
      <c r="AB702" s="211">
        <f>Z702+AA702</f>
        <v>0</v>
      </c>
    </row>
    <row r="703" spans="1:28" x14ac:dyDescent="0.2">
      <c r="A703" s="213" t="s">
        <v>1222</v>
      </c>
      <c r="B703" s="225">
        <v>801</v>
      </c>
      <c r="C703" s="206" t="s">
        <v>190</v>
      </c>
      <c r="D703" s="206" t="s">
        <v>207</v>
      </c>
      <c r="E703" s="206" t="s">
        <v>1178</v>
      </c>
      <c r="F703" s="206" t="s">
        <v>94</v>
      </c>
      <c r="G703" s="211"/>
      <c r="H703" s="211"/>
      <c r="I703" s="211">
        <f>I706</f>
        <v>-7046.4</v>
      </c>
      <c r="J703" s="211" t="e">
        <f>J704+J705+J706+J710+J711+J712+J713+J714+#REF!</f>
        <v>#REF!</v>
      </c>
      <c r="K703" s="211">
        <f>K706</f>
        <v>-7046.4</v>
      </c>
      <c r="L703" s="211" t="e">
        <f>L704+L705+L706+L710+L711+L712+L713+L714+#REF!</f>
        <v>#REF!</v>
      </c>
      <c r="M703" s="211" t="e">
        <f>M704+M705+M706+M710+M711+M712+M713+M714+#REF!</f>
        <v>#REF!</v>
      </c>
      <c r="N703" s="211" t="e">
        <f>N704+N705+N706+N710+N711+N712+N713+N714+#REF!</f>
        <v>#REF!</v>
      </c>
      <c r="O703" s="211" t="e">
        <f>O704+O705+O706+O710+O711+O712+O713+O714+#REF!</f>
        <v>#REF!</v>
      </c>
      <c r="P703" s="211" t="e">
        <f>P704+P705+P706+P710+P711+P712+P713+P714+#REF!</f>
        <v>#REF!</v>
      </c>
      <c r="Q703" s="211" t="e">
        <f>Q704+Q705+Q706+Q710+Q711+Q712+Q713+Q714+#REF!</f>
        <v>#REF!</v>
      </c>
      <c r="R703" s="211">
        <v>42.099999999999994</v>
      </c>
      <c r="S703" s="211">
        <v>0.4</v>
      </c>
      <c r="T703" s="211">
        <f>R703+S703</f>
        <v>42.499999999999993</v>
      </c>
      <c r="U703" s="211">
        <v>0.3</v>
      </c>
      <c r="V703" s="211">
        <v>42.8</v>
      </c>
      <c r="W703" s="211">
        <v>21</v>
      </c>
      <c r="X703" s="211">
        <v>0</v>
      </c>
      <c r="Y703" s="211">
        <v>102.9</v>
      </c>
      <c r="Z703" s="211">
        <f>X703+Y703</f>
        <v>102.9</v>
      </c>
      <c r="AA703" s="211">
        <v>0</v>
      </c>
      <c r="AB703" s="211">
        <f>Z703+AA703</f>
        <v>102.9</v>
      </c>
    </row>
    <row r="704" spans="1:28" ht="51" customHeight="1" x14ac:dyDescent="0.2">
      <c r="A704" s="213" t="s">
        <v>1050</v>
      </c>
      <c r="B704" s="225">
        <v>801</v>
      </c>
      <c r="C704" s="206" t="s">
        <v>190</v>
      </c>
      <c r="D704" s="206" t="s">
        <v>207</v>
      </c>
      <c r="E704" s="206" t="s">
        <v>1179</v>
      </c>
      <c r="F704" s="206"/>
      <c r="G704" s="211"/>
      <c r="H704" s="211"/>
      <c r="I704" s="211"/>
      <c r="J704" s="211">
        <f t="shared" ref="J704:J709" si="1345">G704+I704</f>
        <v>0</v>
      </c>
      <c r="K704" s="211"/>
      <c r="L704" s="211">
        <f t="shared" ref="L704:Q706" si="1346">H704+J704</f>
        <v>0</v>
      </c>
      <c r="M704" s="211">
        <f t="shared" si="1346"/>
        <v>0</v>
      </c>
      <c r="N704" s="211">
        <f t="shared" si="1346"/>
        <v>0</v>
      </c>
      <c r="O704" s="211">
        <f t="shared" si="1346"/>
        <v>0</v>
      </c>
      <c r="P704" s="211">
        <f t="shared" si="1346"/>
        <v>0</v>
      </c>
      <c r="Q704" s="211">
        <f t="shared" si="1346"/>
        <v>0</v>
      </c>
      <c r="R704" s="211">
        <f>R706+R705</f>
        <v>221</v>
      </c>
      <c r="S704" s="211">
        <f t="shared" ref="S704:T704" si="1347">S706+S705</f>
        <v>29.2</v>
      </c>
      <c r="T704" s="211">
        <f t="shared" si="1347"/>
        <v>250.2</v>
      </c>
      <c r="U704" s="211">
        <f t="shared" ref="U704:V704" si="1348">U706+U705</f>
        <v>-9.6</v>
      </c>
      <c r="V704" s="211">
        <f t="shared" si="1348"/>
        <v>240.6</v>
      </c>
      <c r="W704" s="211">
        <f t="shared" ref="W704" si="1349">W706+W705</f>
        <v>40</v>
      </c>
      <c r="X704" s="211">
        <f>X705+X706+X707+X708+X709</f>
        <v>334</v>
      </c>
      <c r="Y704" s="211">
        <f t="shared" ref="Y704:Z704" si="1350">Y705+Y706+Y707+Y708+Y709</f>
        <v>62.899999999999977</v>
      </c>
      <c r="Z704" s="211">
        <f t="shared" si="1350"/>
        <v>396.9</v>
      </c>
      <c r="AA704" s="211">
        <f t="shared" ref="AA704:AB704" si="1351">AA705+AA706+AA707+AA708+AA709</f>
        <v>0</v>
      </c>
      <c r="AB704" s="211">
        <f t="shared" si="1351"/>
        <v>396.9</v>
      </c>
    </row>
    <row r="705" spans="1:28" ht="12.75" hidden="1" customHeight="1" x14ac:dyDescent="0.2">
      <c r="A705" s="213" t="s">
        <v>886</v>
      </c>
      <c r="B705" s="225">
        <v>801</v>
      </c>
      <c r="C705" s="206" t="s">
        <v>190</v>
      </c>
      <c r="D705" s="206" t="s">
        <v>207</v>
      </c>
      <c r="E705" s="206" t="s">
        <v>784</v>
      </c>
      <c r="F705" s="206" t="s">
        <v>96</v>
      </c>
      <c r="G705" s="211"/>
      <c r="H705" s="211"/>
      <c r="I705" s="211"/>
      <c r="J705" s="211">
        <f t="shared" si="1345"/>
        <v>0</v>
      </c>
      <c r="K705" s="211"/>
      <c r="L705" s="211">
        <f t="shared" si="1346"/>
        <v>0</v>
      </c>
      <c r="M705" s="211">
        <f t="shared" si="1346"/>
        <v>0</v>
      </c>
      <c r="N705" s="211">
        <f t="shared" si="1346"/>
        <v>0</v>
      </c>
      <c r="O705" s="211">
        <f t="shared" si="1346"/>
        <v>0</v>
      </c>
      <c r="P705" s="211">
        <f t="shared" si="1346"/>
        <v>0</v>
      </c>
      <c r="Q705" s="211">
        <f t="shared" si="1346"/>
        <v>0</v>
      </c>
      <c r="R705" s="211">
        <v>170</v>
      </c>
      <c r="S705" s="211">
        <v>22.2</v>
      </c>
      <c r="T705" s="211">
        <f>R705+S705</f>
        <v>192.2</v>
      </c>
      <c r="U705" s="211">
        <v>-7.41</v>
      </c>
      <c r="V705" s="211">
        <v>184.79</v>
      </c>
      <c r="W705" s="211">
        <v>30.71</v>
      </c>
      <c r="X705" s="211">
        <v>256.54000000000002</v>
      </c>
      <c r="Y705" s="211">
        <v>-256.54000000000002</v>
      </c>
      <c r="Z705" s="211">
        <f>X705+Y705</f>
        <v>0</v>
      </c>
      <c r="AA705" s="211">
        <v>0</v>
      </c>
      <c r="AB705" s="211">
        <f>Z705+AA705</f>
        <v>0</v>
      </c>
    </row>
    <row r="706" spans="1:28" ht="30" hidden="1" x14ac:dyDescent="0.2">
      <c r="A706" s="281" t="s">
        <v>877</v>
      </c>
      <c r="B706" s="225">
        <v>801</v>
      </c>
      <c r="C706" s="206" t="s">
        <v>190</v>
      </c>
      <c r="D706" s="206" t="s">
        <v>207</v>
      </c>
      <c r="E706" s="206" t="s">
        <v>784</v>
      </c>
      <c r="F706" s="206" t="s">
        <v>875</v>
      </c>
      <c r="G706" s="211"/>
      <c r="H706" s="211"/>
      <c r="I706" s="211">
        <v>-7046.4</v>
      </c>
      <c r="J706" s="211">
        <f t="shared" si="1345"/>
        <v>-7046.4</v>
      </c>
      <c r="K706" s="211">
        <v>-7046.4</v>
      </c>
      <c r="L706" s="211">
        <f t="shared" si="1346"/>
        <v>-7046.4</v>
      </c>
      <c r="M706" s="211">
        <f t="shared" si="1346"/>
        <v>-14092.8</v>
      </c>
      <c r="N706" s="211">
        <f t="shared" si="1346"/>
        <v>-14092.8</v>
      </c>
      <c r="O706" s="211">
        <f t="shared" si="1346"/>
        <v>-21139.199999999997</v>
      </c>
      <c r="P706" s="211">
        <f t="shared" si="1346"/>
        <v>-21139.199999999997</v>
      </c>
      <c r="Q706" s="211">
        <f t="shared" si="1346"/>
        <v>-35232</v>
      </c>
      <c r="R706" s="211">
        <v>51</v>
      </c>
      <c r="S706" s="211">
        <v>7</v>
      </c>
      <c r="T706" s="211">
        <f>R706+S706</f>
        <v>58</v>
      </c>
      <c r="U706" s="211">
        <v>-2.19</v>
      </c>
      <c r="V706" s="211">
        <v>55.81</v>
      </c>
      <c r="W706" s="211">
        <v>9.2899999999999991</v>
      </c>
      <c r="X706" s="211">
        <v>77.459999999999994</v>
      </c>
      <c r="Y706" s="211">
        <v>-77.459999999999994</v>
      </c>
      <c r="Z706" s="211">
        <f>X706+Y706</f>
        <v>0</v>
      </c>
      <c r="AA706" s="211">
        <v>0</v>
      </c>
      <c r="AB706" s="211">
        <f>Z706+AA706</f>
        <v>0</v>
      </c>
    </row>
    <row r="707" spans="1:28" x14ac:dyDescent="0.2">
      <c r="A707" s="213" t="s">
        <v>886</v>
      </c>
      <c r="B707" s="225">
        <v>801</v>
      </c>
      <c r="C707" s="206" t="s">
        <v>190</v>
      </c>
      <c r="D707" s="206" t="s">
        <v>207</v>
      </c>
      <c r="E707" s="206" t="s">
        <v>1179</v>
      </c>
      <c r="F707" s="206" t="s">
        <v>96</v>
      </c>
      <c r="G707" s="211"/>
      <c r="H707" s="211"/>
      <c r="I707" s="211"/>
      <c r="J707" s="211">
        <f t="shared" si="1345"/>
        <v>0</v>
      </c>
      <c r="K707" s="211"/>
      <c r="L707" s="211">
        <f t="shared" ref="L707:L708" si="1352">H707+J707</f>
        <v>0</v>
      </c>
      <c r="M707" s="211">
        <f t="shared" ref="M707:M708" si="1353">I707+K707</f>
        <v>0</v>
      </c>
      <c r="N707" s="211">
        <f t="shared" ref="N707:N708" si="1354">J707+L707</f>
        <v>0</v>
      </c>
      <c r="O707" s="211">
        <f t="shared" ref="O707:O708" si="1355">K707+M707</f>
        <v>0</v>
      </c>
      <c r="P707" s="211">
        <f t="shared" ref="P707:P708" si="1356">L707+N707</f>
        <v>0</v>
      </c>
      <c r="Q707" s="211">
        <f t="shared" ref="Q707:Q708" si="1357">M707+O707</f>
        <v>0</v>
      </c>
      <c r="R707" s="211">
        <v>170</v>
      </c>
      <c r="S707" s="211">
        <v>22.2</v>
      </c>
      <c r="T707" s="211">
        <f>R707+S707</f>
        <v>192.2</v>
      </c>
      <c r="U707" s="211">
        <v>-7.41</v>
      </c>
      <c r="V707" s="211">
        <v>184.79</v>
      </c>
      <c r="W707" s="211">
        <v>30.71</v>
      </c>
      <c r="X707" s="211">
        <v>0</v>
      </c>
      <c r="Y707" s="211">
        <v>266.5</v>
      </c>
      <c r="Z707" s="211">
        <f>X707+Y707</f>
        <v>266.5</v>
      </c>
      <c r="AA707" s="211">
        <v>0</v>
      </c>
      <c r="AB707" s="211">
        <f>Z707+AA707</f>
        <v>266.5</v>
      </c>
    </row>
    <row r="708" spans="1:28" ht="30" x14ac:dyDescent="0.2">
      <c r="A708" s="281" t="s">
        <v>877</v>
      </c>
      <c r="B708" s="225">
        <v>801</v>
      </c>
      <c r="C708" s="206" t="s">
        <v>190</v>
      </c>
      <c r="D708" s="206" t="s">
        <v>207</v>
      </c>
      <c r="E708" s="206" t="s">
        <v>1179</v>
      </c>
      <c r="F708" s="206" t="s">
        <v>875</v>
      </c>
      <c r="G708" s="211"/>
      <c r="H708" s="211"/>
      <c r="I708" s="211">
        <v>-7046.4</v>
      </c>
      <c r="J708" s="211">
        <f t="shared" si="1345"/>
        <v>-7046.4</v>
      </c>
      <c r="K708" s="211">
        <v>-7046.4</v>
      </c>
      <c r="L708" s="211">
        <f t="shared" si="1352"/>
        <v>-7046.4</v>
      </c>
      <c r="M708" s="211">
        <f t="shared" si="1353"/>
        <v>-14092.8</v>
      </c>
      <c r="N708" s="211">
        <f t="shared" si="1354"/>
        <v>-14092.8</v>
      </c>
      <c r="O708" s="211">
        <f t="shared" si="1355"/>
        <v>-21139.199999999997</v>
      </c>
      <c r="P708" s="211">
        <f t="shared" si="1356"/>
        <v>-21139.199999999997</v>
      </c>
      <c r="Q708" s="211">
        <f t="shared" si="1357"/>
        <v>-35232</v>
      </c>
      <c r="R708" s="211">
        <v>51</v>
      </c>
      <c r="S708" s="211">
        <v>7</v>
      </c>
      <c r="T708" s="211">
        <f>R708+S708</f>
        <v>58</v>
      </c>
      <c r="U708" s="211">
        <v>-2.19</v>
      </c>
      <c r="V708" s="211">
        <v>55.81</v>
      </c>
      <c r="W708" s="211">
        <v>9.2899999999999991</v>
      </c>
      <c r="X708" s="211">
        <v>0</v>
      </c>
      <c r="Y708" s="211">
        <v>80.5</v>
      </c>
      <c r="Z708" s="211">
        <f>X708+Y708</f>
        <v>80.5</v>
      </c>
      <c r="AA708" s="211">
        <v>0</v>
      </c>
      <c r="AB708" s="211">
        <f>Z708+AA708</f>
        <v>80.5</v>
      </c>
    </row>
    <row r="709" spans="1:28" x14ac:dyDescent="0.2">
      <c r="A709" s="281" t="s">
        <v>1222</v>
      </c>
      <c r="B709" s="225">
        <v>801</v>
      </c>
      <c r="C709" s="206" t="s">
        <v>190</v>
      </c>
      <c r="D709" s="206" t="s">
        <v>207</v>
      </c>
      <c r="E709" s="206" t="s">
        <v>1179</v>
      </c>
      <c r="F709" s="206" t="s">
        <v>94</v>
      </c>
      <c r="G709" s="211"/>
      <c r="H709" s="211"/>
      <c r="I709" s="211">
        <v>-7045.4</v>
      </c>
      <c r="J709" s="211">
        <f t="shared" si="1345"/>
        <v>-7045.4</v>
      </c>
      <c r="K709" s="211">
        <v>-7045.4</v>
      </c>
      <c r="L709" s="211">
        <f t="shared" ref="L709" si="1358">H709+J709</f>
        <v>-7045.4</v>
      </c>
      <c r="M709" s="211">
        <f t="shared" ref="M709" si="1359">I709+K709</f>
        <v>-14090.8</v>
      </c>
      <c r="N709" s="211">
        <f t="shared" ref="N709" si="1360">J709+L709</f>
        <v>-14090.8</v>
      </c>
      <c r="O709" s="211">
        <f t="shared" ref="O709" si="1361">K709+M709</f>
        <v>-21136.199999999997</v>
      </c>
      <c r="P709" s="211">
        <f t="shared" ref="P709" si="1362">L709+N709</f>
        <v>-21136.199999999997</v>
      </c>
      <c r="Q709" s="211">
        <f t="shared" ref="Q709" si="1363">M709+O709</f>
        <v>-35227</v>
      </c>
      <c r="R709" s="211">
        <v>51</v>
      </c>
      <c r="S709" s="211">
        <v>7</v>
      </c>
      <c r="T709" s="211">
        <f>R709+S709</f>
        <v>58</v>
      </c>
      <c r="U709" s="211">
        <v>-2.19</v>
      </c>
      <c r="V709" s="211">
        <v>55.81</v>
      </c>
      <c r="W709" s="211">
        <v>9.2899999999999991</v>
      </c>
      <c r="X709" s="211">
        <v>0</v>
      </c>
      <c r="Y709" s="211">
        <v>49.899999999999977</v>
      </c>
      <c r="Z709" s="211">
        <f>X709+Y709</f>
        <v>49.899999999999977</v>
      </c>
      <c r="AA709" s="211">
        <v>0</v>
      </c>
      <c r="AB709" s="211">
        <f>Z709+AA709</f>
        <v>49.899999999999977</v>
      </c>
    </row>
    <row r="710" spans="1:28" ht="17.25" customHeight="1" x14ac:dyDescent="0.2">
      <c r="A710" s="213" t="s">
        <v>507</v>
      </c>
      <c r="B710" s="225">
        <v>801</v>
      </c>
      <c r="C710" s="206" t="s">
        <v>190</v>
      </c>
      <c r="D710" s="206" t="s">
        <v>207</v>
      </c>
      <c r="E710" s="206" t="s">
        <v>797</v>
      </c>
      <c r="F710" s="206"/>
      <c r="G710" s="211"/>
      <c r="H710" s="211"/>
      <c r="I710" s="211"/>
      <c r="J710" s="211" t="e">
        <f>#REF!+I710</f>
        <v>#REF!</v>
      </c>
      <c r="K710" s="211"/>
      <c r="L710" s="211" t="e">
        <f t="shared" ref="L710:Q714" si="1364">F710+J710</f>
        <v>#REF!</v>
      </c>
      <c r="M710" s="211">
        <f t="shared" si="1364"/>
        <v>0</v>
      </c>
      <c r="N710" s="211" t="e">
        <f t="shared" si="1364"/>
        <v>#REF!</v>
      </c>
      <c r="O710" s="211">
        <f t="shared" si="1364"/>
        <v>0</v>
      </c>
      <c r="P710" s="211" t="e">
        <f t="shared" si="1364"/>
        <v>#REF!</v>
      </c>
      <c r="Q710" s="211">
        <f t="shared" si="1364"/>
        <v>0</v>
      </c>
      <c r="R710" s="211">
        <f>R711</f>
        <v>53</v>
      </c>
      <c r="S710" s="211">
        <f t="shared" ref="S710:AB710" si="1365">S711</f>
        <v>-43</v>
      </c>
      <c r="T710" s="211">
        <f t="shared" si="1365"/>
        <v>10</v>
      </c>
      <c r="U710" s="211">
        <f t="shared" si="1365"/>
        <v>20</v>
      </c>
      <c r="V710" s="211">
        <f t="shared" si="1365"/>
        <v>10</v>
      </c>
      <c r="W710" s="211">
        <f t="shared" si="1365"/>
        <v>0</v>
      </c>
      <c r="X710" s="211">
        <f t="shared" si="1365"/>
        <v>10</v>
      </c>
      <c r="Y710" s="211">
        <f t="shared" si="1365"/>
        <v>50</v>
      </c>
      <c r="Z710" s="211">
        <f t="shared" si="1365"/>
        <v>60</v>
      </c>
      <c r="AA710" s="211">
        <f t="shared" si="1365"/>
        <v>0</v>
      </c>
      <c r="AB710" s="211">
        <f t="shared" si="1365"/>
        <v>60</v>
      </c>
    </row>
    <row r="711" spans="1:28" ht="17.25" customHeight="1" x14ac:dyDescent="0.2">
      <c r="A711" s="213" t="s">
        <v>1222</v>
      </c>
      <c r="B711" s="225">
        <v>801</v>
      </c>
      <c r="C711" s="206" t="s">
        <v>190</v>
      </c>
      <c r="D711" s="206" t="s">
        <v>207</v>
      </c>
      <c r="E711" s="206" t="s">
        <v>797</v>
      </c>
      <c r="F711" s="206" t="s">
        <v>94</v>
      </c>
      <c r="G711" s="211"/>
      <c r="H711" s="211"/>
      <c r="I711" s="211"/>
      <c r="J711" s="211" t="e">
        <f>#REF!+I711</f>
        <v>#REF!</v>
      </c>
      <c r="K711" s="211"/>
      <c r="L711" s="211" t="e">
        <f t="shared" si="1364"/>
        <v>#REF!</v>
      </c>
      <c r="M711" s="211">
        <f t="shared" si="1364"/>
        <v>0</v>
      </c>
      <c r="N711" s="211" t="e">
        <f t="shared" si="1364"/>
        <v>#REF!</v>
      </c>
      <c r="O711" s="211">
        <f t="shared" si="1364"/>
        <v>0</v>
      </c>
      <c r="P711" s="211" t="e">
        <f t="shared" si="1364"/>
        <v>#REF!</v>
      </c>
      <c r="Q711" s="211">
        <f t="shared" si="1364"/>
        <v>0</v>
      </c>
      <c r="R711" s="211">
        <v>53</v>
      </c>
      <c r="S711" s="211">
        <v>-43</v>
      </c>
      <c r="T711" s="211">
        <f>R711+S711</f>
        <v>10</v>
      </c>
      <c r="U711" s="211">
        <v>20</v>
      </c>
      <c r="V711" s="211">
        <v>10</v>
      </c>
      <c r="W711" s="211">
        <v>0</v>
      </c>
      <c r="X711" s="211">
        <f>V711+W711</f>
        <v>10</v>
      </c>
      <c r="Y711" s="211">
        <v>50</v>
      </c>
      <c r="Z711" s="211">
        <f>X711+Y711</f>
        <v>60</v>
      </c>
      <c r="AA711" s="211">
        <v>0</v>
      </c>
      <c r="AB711" s="211">
        <f>Z711+AA711</f>
        <v>60</v>
      </c>
    </row>
    <row r="712" spans="1:28" ht="17.25" customHeight="1" x14ac:dyDescent="0.2">
      <c r="A712" s="213" t="s">
        <v>508</v>
      </c>
      <c r="B712" s="225">
        <v>801</v>
      </c>
      <c r="C712" s="206" t="s">
        <v>190</v>
      </c>
      <c r="D712" s="206" t="s">
        <v>207</v>
      </c>
      <c r="E712" s="206" t="s">
        <v>796</v>
      </c>
      <c r="F712" s="206"/>
      <c r="G712" s="211"/>
      <c r="H712" s="211"/>
      <c r="I712" s="211"/>
      <c r="J712" s="211" t="e">
        <f>#REF!+I712</f>
        <v>#REF!</v>
      </c>
      <c r="K712" s="211"/>
      <c r="L712" s="211" t="e">
        <f t="shared" si="1364"/>
        <v>#REF!</v>
      </c>
      <c r="M712" s="211">
        <f t="shared" si="1364"/>
        <v>0</v>
      </c>
      <c r="N712" s="211" t="e">
        <f t="shared" si="1364"/>
        <v>#REF!</v>
      </c>
      <c r="O712" s="211">
        <f t="shared" si="1364"/>
        <v>0</v>
      </c>
      <c r="P712" s="211" t="e">
        <f t="shared" si="1364"/>
        <v>#REF!</v>
      </c>
      <c r="Q712" s="211">
        <f t="shared" si="1364"/>
        <v>0</v>
      </c>
      <c r="R712" s="211">
        <f>R713+R714</f>
        <v>50</v>
      </c>
      <c r="S712" s="211">
        <f t="shared" ref="S712:T712" si="1366">S713+S714</f>
        <v>0</v>
      </c>
      <c r="T712" s="211">
        <f t="shared" si="1366"/>
        <v>50</v>
      </c>
      <c r="U712" s="211">
        <f t="shared" ref="U712:V712" si="1367">U713+U714</f>
        <v>0</v>
      </c>
      <c r="V712" s="211">
        <f t="shared" si="1367"/>
        <v>50</v>
      </c>
      <c r="W712" s="211">
        <f>W713+W714</f>
        <v>0</v>
      </c>
      <c r="X712" s="211">
        <f t="shared" ref="X712:Z712" si="1368">X713+X714</f>
        <v>50</v>
      </c>
      <c r="Y712" s="211">
        <f>Y713+Y714</f>
        <v>0</v>
      </c>
      <c r="Z712" s="211">
        <f t="shared" si="1368"/>
        <v>50</v>
      </c>
      <c r="AA712" s="211">
        <f>AA713+AA714</f>
        <v>0</v>
      </c>
      <c r="AB712" s="211">
        <f t="shared" ref="AB712" si="1369">AB713+AB714</f>
        <v>50</v>
      </c>
    </row>
    <row r="713" spans="1:28" ht="20.25" hidden="1" customHeight="1" x14ac:dyDescent="0.2">
      <c r="A713" s="213" t="s">
        <v>97</v>
      </c>
      <c r="B713" s="225">
        <v>801</v>
      </c>
      <c r="C713" s="206" t="s">
        <v>190</v>
      </c>
      <c r="D713" s="206" t="s">
        <v>207</v>
      </c>
      <c r="E713" s="206" t="s">
        <v>796</v>
      </c>
      <c r="F713" s="206" t="s">
        <v>98</v>
      </c>
      <c r="G713" s="211"/>
      <c r="H713" s="211"/>
      <c r="I713" s="211"/>
      <c r="J713" s="211" t="e">
        <f>#REF!+I713</f>
        <v>#REF!</v>
      </c>
      <c r="K713" s="211"/>
      <c r="L713" s="211" t="e">
        <f t="shared" si="1364"/>
        <v>#REF!</v>
      </c>
      <c r="M713" s="211">
        <f t="shared" si="1364"/>
        <v>0</v>
      </c>
      <c r="N713" s="211" t="e">
        <f t="shared" si="1364"/>
        <v>#REF!</v>
      </c>
      <c r="O713" s="211">
        <f t="shared" si="1364"/>
        <v>0</v>
      </c>
      <c r="P713" s="211" t="e">
        <f t="shared" si="1364"/>
        <v>#REF!</v>
      </c>
      <c r="Q713" s="211">
        <f t="shared" si="1364"/>
        <v>0</v>
      </c>
      <c r="R713" s="211">
        <v>0</v>
      </c>
      <c r="S713" s="211">
        <v>0</v>
      </c>
      <c r="T713" s="211">
        <f>R713+S713</f>
        <v>0</v>
      </c>
      <c r="U713" s="211">
        <v>0</v>
      </c>
      <c r="V713" s="211">
        <v>0</v>
      </c>
      <c r="W713" s="211">
        <v>0</v>
      </c>
      <c r="X713" s="211">
        <f>V713+W713</f>
        <v>0</v>
      </c>
      <c r="Y713" s="211">
        <v>0</v>
      </c>
      <c r="Z713" s="211">
        <f>X713+Y713</f>
        <v>0</v>
      </c>
      <c r="AA713" s="211">
        <v>0</v>
      </c>
      <c r="AB713" s="211">
        <f>Z713+AA713</f>
        <v>0</v>
      </c>
    </row>
    <row r="714" spans="1:28" ht="16.5" customHeight="1" x14ac:dyDescent="0.2">
      <c r="A714" s="213" t="s">
        <v>1222</v>
      </c>
      <c r="B714" s="225">
        <v>801</v>
      </c>
      <c r="C714" s="206" t="s">
        <v>190</v>
      </c>
      <c r="D714" s="206" t="s">
        <v>207</v>
      </c>
      <c r="E714" s="206" t="s">
        <v>796</v>
      </c>
      <c r="F714" s="206" t="s">
        <v>94</v>
      </c>
      <c r="G714" s="211"/>
      <c r="H714" s="211"/>
      <c r="I714" s="211"/>
      <c r="J714" s="211" t="e">
        <f>#REF!+I714</f>
        <v>#REF!</v>
      </c>
      <c r="K714" s="211"/>
      <c r="L714" s="211" t="e">
        <f t="shared" si="1364"/>
        <v>#REF!</v>
      </c>
      <c r="M714" s="211">
        <f t="shared" si="1364"/>
        <v>0</v>
      </c>
      <c r="N714" s="211" t="e">
        <f t="shared" si="1364"/>
        <v>#REF!</v>
      </c>
      <c r="O714" s="211">
        <f t="shared" si="1364"/>
        <v>0</v>
      </c>
      <c r="P714" s="211" t="e">
        <f t="shared" si="1364"/>
        <v>#REF!</v>
      </c>
      <c r="Q714" s="211">
        <f t="shared" si="1364"/>
        <v>0</v>
      </c>
      <c r="R714" s="211">
        <v>50</v>
      </c>
      <c r="S714" s="211">
        <f t="shared" ref="S714" si="1370">M714+Q714</f>
        <v>0</v>
      </c>
      <c r="T714" s="211">
        <f>R714+S714</f>
        <v>50</v>
      </c>
      <c r="U714" s="211">
        <f t="shared" ref="U714" si="1371">O714+S714</f>
        <v>0</v>
      </c>
      <c r="V714" s="211">
        <v>50</v>
      </c>
      <c r="W714" s="211">
        <v>0</v>
      </c>
      <c r="X714" s="211">
        <f>V714+W714</f>
        <v>50</v>
      </c>
      <c r="Y714" s="211">
        <v>0</v>
      </c>
      <c r="Z714" s="211">
        <f>X714+Y714</f>
        <v>50</v>
      </c>
      <c r="AA714" s="211">
        <v>0</v>
      </c>
      <c r="AB714" s="211">
        <f>Z714+AA714</f>
        <v>50</v>
      </c>
    </row>
    <row r="715" spans="1:28" ht="19.5" hidden="1" customHeight="1" x14ac:dyDescent="0.2">
      <c r="A715" s="213" t="s">
        <v>497</v>
      </c>
      <c r="B715" s="225">
        <v>801</v>
      </c>
      <c r="C715" s="206" t="s">
        <v>190</v>
      </c>
      <c r="D715" s="206" t="s">
        <v>207</v>
      </c>
      <c r="E715" s="206" t="s">
        <v>731</v>
      </c>
      <c r="F715" s="206"/>
      <c r="G715" s="211"/>
      <c r="H715" s="211">
        <f>H716</f>
        <v>10</v>
      </c>
      <c r="I715" s="211">
        <f>I716</f>
        <v>0</v>
      </c>
      <c r="J715" s="211">
        <f t="shared" ref="J715:J716" si="1372">H715+I715</f>
        <v>10</v>
      </c>
      <c r="K715" s="211">
        <f>K716</f>
        <v>0</v>
      </c>
      <c r="L715" s="211">
        <f>L716</f>
        <v>10</v>
      </c>
      <c r="M715" s="211">
        <f>M716</f>
        <v>10</v>
      </c>
      <c r="N715" s="211">
        <f t="shared" ref="N715:AB715" si="1373">N716</f>
        <v>0</v>
      </c>
      <c r="O715" s="211">
        <f t="shared" si="1373"/>
        <v>10</v>
      </c>
      <c r="P715" s="211">
        <f t="shared" si="1373"/>
        <v>10</v>
      </c>
      <c r="Q715" s="211">
        <f t="shared" si="1373"/>
        <v>0</v>
      </c>
      <c r="R715" s="211">
        <f t="shared" si="1373"/>
        <v>10</v>
      </c>
      <c r="S715" s="211">
        <f t="shared" si="1373"/>
        <v>-10</v>
      </c>
      <c r="T715" s="211">
        <f t="shared" si="1373"/>
        <v>10</v>
      </c>
      <c r="U715" s="211">
        <f t="shared" si="1373"/>
        <v>-10</v>
      </c>
      <c r="V715" s="211">
        <f t="shared" si="1373"/>
        <v>10</v>
      </c>
      <c r="W715" s="211">
        <f t="shared" si="1373"/>
        <v>-10</v>
      </c>
      <c r="X715" s="211">
        <f t="shared" si="1373"/>
        <v>0</v>
      </c>
      <c r="Y715" s="211">
        <f t="shared" si="1373"/>
        <v>0</v>
      </c>
      <c r="Z715" s="211">
        <f t="shared" si="1373"/>
        <v>0</v>
      </c>
      <c r="AA715" s="211">
        <f t="shared" si="1373"/>
        <v>0</v>
      </c>
      <c r="AB715" s="211">
        <f t="shared" si="1373"/>
        <v>0</v>
      </c>
    </row>
    <row r="716" spans="1:28" ht="19.5" hidden="1" customHeight="1" x14ac:dyDescent="0.2">
      <c r="A716" s="213" t="s">
        <v>121</v>
      </c>
      <c r="B716" s="225">
        <v>801</v>
      </c>
      <c r="C716" s="206" t="s">
        <v>190</v>
      </c>
      <c r="D716" s="206" t="s">
        <v>207</v>
      </c>
      <c r="E716" s="206" t="s">
        <v>731</v>
      </c>
      <c r="F716" s="206" t="s">
        <v>94</v>
      </c>
      <c r="G716" s="211"/>
      <c r="H716" s="211">
        <v>10</v>
      </c>
      <c r="I716" s="211">
        <v>0</v>
      </c>
      <c r="J716" s="211">
        <f t="shared" si="1372"/>
        <v>10</v>
      </c>
      <c r="K716" s="211">
        <v>0</v>
      </c>
      <c r="L716" s="211">
        <v>10</v>
      </c>
      <c r="M716" s="211">
        <v>10</v>
      </c>
      <c r="N716" s="211">
        <v>0</v>
      </c>
      <c r="O716" s="211">
        <f>M716+N716</f>
        <v>10</v>
      </c>
      <c r="P716" s="211">
        <v>10</v>
      </c>
      <c r="Q716" s="211">
        <v>0</v>
      </c>
      <c r="R716" s="211">
        <f t="shared" ref="R716:R744" si="1374">P716+Q716</f>
        <v>10</v>
      </c>
      <c r="S716" s="211">
        <v>-10</v>
      </c>
      <c r="T716" s="211">
        <v>10</v>
      </c>
      <c r="U716" s="211">
        <v>-10</v>
      </c>
      <c r="V716" s="211">
        <v>10</v>
      </c>
      <c r="W716" s="211">
        <v>-10</v>
      </c>
      <c r="X716" s="211">
        <f t="shared" ref="X716:X717" si="1375">V716+W716</f>
        <v>0</v>
      </c>
      <c r="Y716" s="211">
        <v>0</v>
      </c>
      <c r="Z716" s="211">
        <f t="shared" ref="Z716:Z717" si="1376">X716+Y716</f>
        <v>0</v>
      </c>
      <c r="AA716" s="211">
        <v>0</v>
      </c>
      <c r="AB716" s="211">
        <f t="shared" ref="AB716:AB717" si="1377">Z716+AA716</f>
        <v>0</v>
      </c>
    </row>
    <row r="717" spans="1:28" ht="19.5" hidden="1" customHeight="1" x14ac:dyDescent="0.2">
      <c r="A717" s="213" t="s">
        <v>1222</v>
      </c>
      <c r="B717" s="225">
        <v>801</v>
      </c>
      <c r="C717" s="206" t="s">
        <v>190</v>
      </c>
      <c r="D717" s="206" t="s">
        <v>207</v>
      </c>
      <c r="E717" s="206" t="s">
        <v>1078</v>
      </c>
      <c r="F717" s="206" t="s">
        <v>94</v>
      </c>
      <c r="G717" s="211"/>
      <c r="H717" s="211">
        <v>0</v>
      </c>
      <c r="I717" s="211">
        <v>200</v>
      </c>
      <c r="J717" s="211">
        <f>H717+I717</f>
        <v>200</v>
      </c>
      <c r="K717" s="211">
        <v>0</v>
      </c>
      <c r="L717" s="211">
        <v>328</v>
      </c>
      <c r="M717" s="211">
        <v>328</v>
      </c>
      <c r="N717" s="211">
        <v>0</v>
      </c>
      <c r="O717" s="211">
        <f>M717+N717</f>
        <v>328</v>
      </c>
      <c r="P717" s="211">
        <v>0</v>
      </c>
      <c r="Q717" s="211">
        <f t="shared" ref="Q717" si="1378">O717+P717</f>
        <v>328</v>
      </c>
      <c r="R717" s="211">
        <v>0</v>
      </c>
      <c r="S717" s="211">
        <f t="shared" ref="S717" si="1379">Q717+R717</f>
        <v>328</v>
      </c>
      <c r="T717" s="211">
        <v>0</v>
      </c>
      <c r="U717" s="211">
        <v>0</v>
      </c>
      <c r="V717" s="211">
        <f t="shared" ref="V717" si="1380">T717+U717</f>
        <v>0</v>
      </c>
      <c r="W717" s="211">
        <v>0</v>
      </c>
      <c r="X717" s="211">
        <f t="shared" si="1375"/>
        <v>0</v>
      </c>
      <c r="Y717" s="211">
        <v>0</v>
      </c>
      <c r="Z717" s="211">
        <f t="shared" si="1376"/>
        <v>0</v>
      </c>
      <c r="AA717" s="211">
        <v>0</v>
      </c>
      <c r="AB717" s="211">
        <f t="shared" si="1377"/>
        <v>0</v>
      </c>
    </row>
    <row r="718" spans="1:28" s="323" customFormat="1" ht="30.75" customHeight="1" x14ac:dyDescent="0.2">
      <c r="A718" s="340" t="s">
        <v>1097</v>
      </c>
      <c r="B718" s="203">
        <v>801</v>
      </c>
      <c r="C718" s="204" t="s">
        <v>190</v>
      </c>
      <c r="D718" s="204" t="s">
        <v>207</v>
      </c>
      <c r="E718" s="204" t="s">
        <v>846</v>
      </c>
      <c r="F718" s="204"/>
      <c r="G718" s="229"/>
      <c r="H718" s="229"/>
      <c r="I718" s="229"/>
      <c r="J718" s="229"/>
      <c r="K718" s="229"/>
      <c r="L718" s="229"/>
      <c r="M718" s="229"/>
      <c r="N718" s="229"/>
      <c r="O718" s="229"/>
      <c r="P718" s="229"/>
      <c r="Q718" s="229"/>
      <c r="R718" s="229"/>
      <c r="S718" s="229"/>
      <c r="T718" s="229">
        <f>T719+T720+T722+T723+T724</f>
        <v>0</v>
      </c>
      <c r="U718" s="229">
        <f t="shared" ref="U718:V718" si="1381">U719+U720+U722+U723+U724</f>
        <v>22154</v>
      </c>
      <c r="V718" s="229">
        <f t="shared" si="1381"/>
        <v>19732</v>
      </c>
      <c r="W718" s="229">
        <f t="shared" ref="W718" si="1382">W719+W720+W722+W723+W724</f>
        <v>2381</v>
      </c>
      <c r="X718" s="229">
        <f>X719+X720+X721+X722</f>
        <v>21348.82</v>
      </c>
      <c r="Y718" s="229">
        <f t="shared" ref="Y718:Z718" si="1383">Y719+Y720+Y721+Y722</f>
        <v>7032.18</v>
      </c>
      <c r="Z718" s="229">
        <f t="shared" si="1383"/>
        <v>28381</v>
      </c>
      <c r="AA718" s="229">
        <f t="shared" ref="AA718:AB718" si="1384">AA719+AA720+AA721+AA722</f>
        <v>1242.9449999999999</v>
      </c>
      <c r="AB718" s="229">
        <f t="shared" si="1384"/>
        <v>29623.945</v>
      </c>
    </row>
    <row r="719" spans="1:28" ht="35.25" customHeight="1" x14ac:dyDescent="0.2">
      <c r="A719" s="213" t="s">
        <v>1098</v>
      </c>
      <c r="B719" s="225">
        <v>801</v>
      </c>
      <c r="C719" s="206" t="s">
        <v>190</v>
      </c>
      <c r="D719" s="206" t="s">
        <v>207</v>
      </c>
      <c r="E719" s="206" t="s">
        <v>846</v>
      </c>
      <c r="F719" s="206" t="s">
        <v>1099</v>
      </c>
      <c r="G719" s="211"/>
      <c r="H719" s="211"/>
      <c r="I719" s="211"/>
      <c r="J719" s="211"/>
      <c r="K719" s="211"/>
      <c r="L719" s="211"/>
      <c r="M719" s="211"/>
      <c r="N719" s="211"/>
      <c r="O719" s="211"/>
      <c r="P719" s="211"/>
      <c r="Q719" s="211"/>
      <c r="R719" s="211"/>
      <c r="S719" s="211"/>
      <c r="T719" s="211">
        <v>0</v>
      </c>
      <c r="U719" s="211">
        <v>13134</v>
      </c>
      <c r="V719" s="211">
        <v>11721</v>
      </c>
      <c r="W719" s="211">
        <v>3342</v>
      </c>
      <c r="X719" s="211">
        <v>16487</v>
      </c>
      <c r="Y719" s="211">
        <v>-2706</v>
      </c>
      <c r="Z719" s="211">
        <f>X719+Y719</f>
        <v>13781</v>
      </c>
      <c r="AA719" s="211">
        <v>1243</v>
      </c>
      <c r="AB719" s="211">
        <f>Z719+AA719</f>
        <v>15024</v>
      </c>
    </row>
    <row r="720" spans="1:28" ht="35.25" hidden="1" customHeight="1" x14ac:dyDescent="0.2">
      <c r="A720" s="213" t="s">
        <v>1098</v>
      </c>
      <c r="B720" s="225">
        <v>801</v>
      </c>
      <c r="C720" s="206" t="s">
        <v>190</v>
      </c>
      <c r="D720" s="206" t="s">
        <v>207</v>
      </c>
      <c r="E720" s="206" t="s">
        <v>1052</v>
      </c>
      <c r="F720" s="206" t="s">
        <v>1099</v>
      </c>
      <c r="G720" s="211"/>
      <c r="H720" s="211"/>
      <c r="I720" s="211"/>
      <c r="J720" s="211"/>
      <c r="K720" s="211"/>
      <c r="L720" s="211"/>
      <c r="M720" s="211"/>
      <c r="N720" s="211"/>
      <c r="O720" s="211"/>
      <c r="P720" s="211"/>
      <c r="Q720" s="211"/>
      <c r="R720" s="211"/>
      <c r="S720" s="211"/>
      <c r="T720" s="211">
        <v>0</v>
      </c>
      <c r="U720" s="211">
        <v>3970</v>
      </c>
      <c r="V720" s="211">
        <v>0</v>
      </c>
      <c r="W720" s="211">
        <v>2000</v>
      </c>
      <c r="X720" s="211">
        <v>2000</v>
      </c>
      <c r="Y720" s="211">
        <v>-2000</v>
      </c>
      <c r="Z720" s="211">
        <f t="shared" ref="Z720:Z746" si="1385">X720+Y720</f>
        <v>0</v>
      </c>
      <c r="AA720" s="211">
        <v>0</v>
      </c>
      <c r="AB720" s="211">
        <f t="shared" ref="AB720:AB746" si="1386">Z720+AA720</f>
        <v>0</v>
      </c>
    </row>
    <row r="721" spans="1:28" ht="35.25" customHeight="1" x14ac:dyDescent="0.2">
      <c r="A721" s="213" t="s">
        <v>1098</v>
      </c>
      <c r="B721" s="225">
        <v>801</v>
      </c>
      <c r="C721" s="206" t="s">
        <v>190</v>
      </c>
      <c r="D721" s="206" t="s">
        <v>207</v>
      </c>
      <c r="E721" s="206" t="s">
        <v>1186</v>
      </c>
      <c r="F721" s="206" t="s">
        <v>1099</v>
      </c>
      <c r="G721" s="211"/>
      <c r="H721" s="211"/>
      <c r="I721" s="211"/>
      <c r="J721" s="211"/>
      <c r="K721" s="211"/>
      <c r="L721" s="211"/>
      <c r="M721" s="211"/>
      <c r="N721" s="211"/>
      <c r="O721" s="211"/>
      <c r="P721" s="211"/>
      <c r="Q721" s="211"/>
      <c r="R721" s="211"/>
      <c r="S721" s="211"/>
      <c r="T721" s="211">
        <v>0</v>
      </c>
      <c r="U721" s="211">
        <v>3970</v>
      </c>
      <c r="V721" s="211">
        <v>0</v>
      </c>
      <c r="W721" s="211">
        <v>2000</v>
      </c>
      <c r="X721" s="211">
        <v>0</v>
      </c>
      <c r="Y721" s="211">
        <v>9000</v>
      </c>
      <c r="Z721" s="211">
        <f t="shared" ref="Z721" si="1387">X721+Y721</f>
        <v>9000</v>
      </c>
      <c r="AA721" s="211">
        <v>0</v>
      </c>
      <c r="AB721" s="211">
        <f t="shared" si="1386"/>
        <v>9000</v>
      </c>
    </row>
    <row r="722" spans="1:28" ht="35.25" customHeight="1" x14ac:dyDescent="0.2">
      <c r="A722" s="213" t="s">
        <v>1098</v>
      </c>
      <c r="B722" s="225">
        <v>801</v>
      </c>
      <c r="C722" s="206" t="s">
        <v>190</v>
      </c>
      <c r="D722" s="206" t="s">
        <v>207</v>
      </c>
      <c r="E722" s="206" t="s">
        <v>1078</v>
      </c>
      <c r="F722" s="206" t="s">
        <v>1099</v>
      </c>
      <c r="G722" s="211"/>
      <c r="H722" s="211"/>
      <c r="I722" s="211"/>
      <c r="J722" s="211"/>
      <c r="K722" s="211"/>
      <c r="L722" s="211"/>
      <c r="M722" s="211"/>
      <c r="N722" s="211"/>
      <c r="O722" s="211"/>
      <c r="P722" s="211"/>
      <c r="Q722" s="211"/>
      <c r="R722" s="211"/>
      <c r="S722" s="211"/>
      <c r="T722" s="211">
        <v>0</v>
      </c>
      <c r="U722" s="211">
        <v>5050</v>
      </c>
      <c r="V722" s="211">
        <v>5050</v>
      </c>
      <c r="W722" s="211">
        <v>0</v>
      </c>
      <c r="X722" s="211">
        <v>2861.82</v>
      </c>
      <c r="Y722" s="211">
        <f>2298.18+440</f>
        <v>2738.18</v>
      </c>
      <c r="Z722" s="211">
        <f t="shared" si="1385"/>
        <v>5600</v>
      </c>
      <c r="AA722" s="211">
        <v>-5.5E-2</v>
      </c>
      <c r="AB722" s="211">
        <f t="shared" si="1386"/>
        <v>5599.9449999999997</v>
      </c>
    </row>
    <row r="723" spans="1:28" ht="35.25" hidden="1" customHeight="1" x14ac:dyDescent="0.2">
      <c r="A723" s="213" t="s">
        <v>1098</v>
      </c>
      <c r="B723" s="225">
        <v>801</v>
      </c>
      <c r="C723" s="206" t="s">
        <v>190</v>
      </c>
      <c r="D723" s="206" t="s">
        <v>207</v>
      </c>
      <c r="E723" s="206" t="s">
        <v>984</v>
      </c>
      <c r="F723" s="206" t="s">
        <v>1099</v>
      </c>
      <c r="G723" s="211"/>
      <c r="H723" s="211"/>
      <c r="I723" s="211"/>
      <c r="J723" s="211"/>
      <c r="K723" s="211"/>
      <c r="L723" s="211"/>
      <c r="M723" s="211"/>
      <c r="N723" s="211"/>
      <c r="O723" s="211"/>
      <c r="P723" s="211"/>
      <c r="Q723" s="211"/>
      <c r="R723" s="211"/>
      <c r="S723" s="211"/>
      <c r="T723" s="211">
        <v>0</v>
      </c>
      <c r="U723" s="211">
        <v>0</v>
      </c>
      <c r="V723" s="211">
        <v>1561</v>
      </c>
      <c r="W723" s="211">
        <v>-1561</v>
      </c>
      <c r="X723" s="211">
        <v>0</v>
      </c>
      <c r="Y723" s="211">
        <v>0</v>
      </c>
      <c r="Z723" s="211">
        <f t="shared" si="1385"/>
        <v>0</v>
      </c>
      <c r="AA723" s="211">
        <v>0</v>
      </c>
      <c r="AB723" s="211">
        <f t="shared" si="1386"/>
        <v>0</v>
      </c>
    </row>
    <row r="724" spans="1:28" ht="35.25" hidden="1" customHeight="1" x14ac:dyDescent="0.2">
      <c r="A724" s="213" t="s">
        <v>1098</v>
      </c>
      <c r="B724" s="225">
        <v>801</v>
      </c>
      <c r="C724" s="206" t="s">
        <v>190</v>
      </c>
      <c r="D724" s="206" t="s">
        <v>207</v>
      </c>
      <c r="E724" s="206" t="s">
        <v>1100</v>
      </c>
      <c r="F724" s="206" t="s">
        <v>1099</v>
      </c>
      <c r="G724" s="211"/>
      <c r="H724" s="211"/>
      <c r="I724" s="211"/>
      <c r="J724" s="211"/>
      <c r="K724" s="211"/>
      <c r="L724" s="211"/>
      <c r="M724" s="211"/>
      <c r="N724" s="211"/>
      <c r="O724" s="211"/>
      <c r="P724" s="211"/>
      <c r="Q724" s="211"/>
      <c r="R724" s="211"/>
      <c r="S724" s="211"/>
      <c r="T724" s="211">
        <v>0</v>
      </c>
      <c r="U724" s="211">
        <v>0</v>
      </c>
      <c r="V724" s="211">
        <v>1400</v>
      </c>
      <c r="W724" s="211">
        <v>-1400</v>
      </c>
      <c r="X724" s="211">
        <v>0</v>
      </c>
      <c r="Y724" s="211">
        <v>0</v>
      </c>
      <c r="Z724" s="211">
        <f t="shared" si="1385"/>
        <v>0</v>
      </c>
      <c r="AA724" s="211">
        <v>0</v>
      </c>
      <c r="AB724" s="211">
        <f t="shared" si="1386"/>
        <v>0</v>
      </c>
    </row>
    <row r="725" spans="1:28" ht="40.5" hidden="1" customHeight="1" x14ac:dyDescent="0.2">
      <c r="A725" s="340" t="s">
        <v>1051</v>
      </c>
      <c r="B725" s="203">
        <v>801</v>
      </c>
      <c r="C725" s="204" t="s">
        <v>190</v>
      </c>
      <c r="D725" s="204" t="s">
        <v>207</v>
      </c>
      <c r="E725" s="204" t="s">
        <v>846</v>
      </c>
      <c r="F725" s="206"/>
      <c r="G725" s="211"/>
      <c r="H725" s="211"/>
      <c r="I725" s="211"/>
      <c r="J725" s="211"/>
      <c r="K725" s="211"/>
      <c r="L725" s="211"/>
      <c r="M725" s="211"/>
      <c r="N725" s="211"/>
      <c r="O725" s="211"/>
      <c r="P725" s="211"/>
      <c r="Q725" s="211"/>
      <c r="R725" s="229">
        <f>R726+R737</f>
        <v>12127</v>
      </c>
      <c r="S725" s="229">
        <f t="shared" ref="S725:T725" si="1388">S726+S737</f>
        <v>12219.8</v>
      </c>
      <c r="T725" s="229">
        <f t="shared" si="1388"/>
        <v>23702</v>
      </c>
      <c r="U725" s="229">
        <f t="shared" ref="U725:V725" si="1389">U726+U737</f>
        <v>-23702</v>
      </c>
      <c r="V725" s="229">
        <f t="shared" si="1389"/>
        <v>0</v>
      </c>
      <c r="W725" s="229">
        <f t="shared" ref="W725:X725" si="1390">W726+W737</f>
        <v>0</v>
      </c>
      <c r="X725" s="229">
        <f t="shared" si="1390"/>
        <v>0</v>
      </c>
      <c r="Y725" s="229">
        <f t="shared" ref="Y725:AA725" si="1391">Y726+Y737</f>
        <v>0</v>
      </c>
      <c r="Z725" s="211">
        <f t="shared" si="1385"/>
        <v>0</v>
      </c>
      <c r="AA725" s="229">
        <f t="shared" si="1391"/>
        <v>0</v>
      </c>
      <c r="AB725" s="211">
        <f t="shared" si="1386"/>
        <v>0</v>
      </c>
    </row>
    <row r="726" spans="1:28" ht="18" hidden="1" customHeight="1" x14ac:dyDescent="0.2">
      <c r="A726" s="213" t="s">
        <v>504</v>
      </c>
      <c r="B726" s="203">
        <v>801</v>
      </c>
      <c r="C726" s="204" t="s">
        <v>190</v>
      </c>
      <c r="D726" s="204" t="s">
        <v>207</v>
      </c>
      <c r="E726" s="204" t="s">
        <v>846</v>
      </c>
      <c r="F726" s="206"/>
      <c r="G726" s="211">
        <f>G730+G734+G735</f>
        <v>0</v>
      </c>
      <c r="H726" s="229">
        <f>H727+H728+H730+H734+H735+H733</f>
        <v>7192</v>
      </c>
      <c r="I726" s="229">
        <f>I727+I728+I730+I734+I735+I733</f>
        <v>1484.8999999999996</v>
      </c>
      <c r="J726" s="229">
        <f>J727+J728+J730+J734+J735+J733</f>
        <v>8676.9</v>
      </c>
      <c r="K726" s="229">
        <f>K727+K728+K730+K734+K735+K733+K736</f>
        <v>9.9999999999909051E-3</v>
      </c>
      <c r="L726" s="229">
        <f>L727+L728+L733+L734+L735</f>
        <v>8814</v>
      </c>
      <c r="M726" s="229">
        <f>M727+M728+M730+M734+M735+M733+M736</f>
        <v>8814</v>
      </c>
      <c r="N726" s="229">
        <f t="shared" ref="N726:Q726" si="1392">N727+N728+N730+N734+N735+N733+N736</f>
        <v>867</v>
      </c>
      <c r="O726" s="229">
        <f t="shared" si="1392"/>
        <v>9681</v>
      </c>
      <c r="P726" s="229">
        <f t="shared" si="1392"/>
        <v>9681</v>
      </c>
      <c r="Q726" s="229">
        <f t="shared" si="1392"/>
        <v>0</v>
      </c>
      <c r="R726" s="229">
        <f>R727+R728+R729+R730+R731+R732+R733+R734+R735+R736</f>
        <v>9681</v>
      </c>
      <c r="S726" s="229">
        <f t="shared" ref="S726:T726" si="1393">S727+S728+S729+S730+S731+S732+S733+S734+S735+S736</f>
        <v>11500.8</v>
      </c>
      <c r="T726" s="229">
        <f t="shared" si="1393"/>
        <v>20741</v>
      </c>
      <c r="U726" s="229">
        <f t="shared" ref="U726:V726" si="1394">U727+U728+U729+U730+U731+U732+U733+U734+U735+U736</f>
        <v>-20741</v>
      </c>
      <c r="V726" s="229">
        <f t="shared" si="1394"/>
        <v>0</v>
      </c>
      <c r="W726" s="229">
        <f t="shared" ref="W726:X726" si="1395">W727+W728+W729+W730+W731+W732+W733+W734+W735+W736</f>
        <v>0</v>
      </c>
      <c r="X726" s="229">
        <f t="shared" si="1395"/>
        <v>0</v>
      </c>
      <c r="Y726" s="229">
        <f t="shared" ref="Y726:AA726" si="1396">Y727+Y728+Y729+Y730+Y731+Y732+Y733+Y734+Y735+Y736</f>
        <v>0</v>
      </c>
      <c r="Z726" s="211">
        <f t="shared" si="1385"/>
        <v>0</v>
      </c>
      <c r="AA726" s="229">
        <f t="shared" si="1396"/>
        <v>0</v>
      </c>
      <c r="AB726" s="211">
        <f t="shared" si="1386"/>
        <v>0</v>
      </c>
    </row>
    <row r="727" spans="1:28" ht="19.5" hidden="1" customHeight="1" x14ac:dyDescent="0.2">
      <c r="A727" s="281" t="s">
        <v>876</v>
      </c>
      <c r="B727" s="225">
        <v>801</v>
      </c>
      <c r="C727" s="206" t="s">
        <v>190</v>
      </c>
      <c r="D727" s="206" t="s">
        <v>207</v>
      </c>
      <c r="E727" s="206" t="s">
        <v>847</v>
      </c>
      <c r="F727" s="206" t="s">
        <v>811</v>
      </c>
      <c r="G727" s="211"/>
      <c r="H727" s="211">
        <v>0</v>
      </c>
      <c r="I727" s="211">
        <v>6334.5</v>
      </c>
      <c r="J727" s="211">
        <f t="shared" ref="J727:J735" si="1397">H727+I727</f>
        <v>6334.5</v>
      </c>
      <c r="K727" s="211">
        <v>0.05</v>
      </c>
      <c r="L727" s="211">
        <v>6144</v>
      </c>
      <c r="M727" s="211">
        <v>6144</v>
      </c>
      <c r="N727" s="211">
        <v>666</v>
      </c>
      <c r="O727" s="211">
        <f>M727+N727</f>
        <v>6810</v>
      </c>
      <c r="P727" s="211">
        <v>6810</v>
      </c>
      <c r="Q727" s="211">
        <v>0</v>
      </c>
      <c r="R727" s="211">
        <f t="shared" si="1374"/>
        <v>6810</v>
      </c>
      <c r="S727" s="211">
        <f>2191+338.6</f>
        <v>2529.6</v>
      </c>
      <c r="T727" s="211">
        <v>9001</v>
      </c>
      <c r="U727" s="211">
        <v>-9001</v>
      </c>
      <c r="V727" s="211">
        <f t="shared" ref="V727:V736" si="1398">T727+U727</f>
        <v>0</v>
      </c>
      <c r="W727" s="211">
        <v>0</v>
      </c>
      <c r="X727" s="211">
        <f t="shared" ref="X727:X736" si="1399">V727+W727</f>
        <v>0</v>
      </c>
      <c r="Y727" s="211">
        <v>0</v>
      </c>
      <c r="Z727" s="211">
        <f t="shared" si="1385"/>
        <v>0</v>
      </c>
      <c r="AA727" s="211">
        <v>0</v>
      </c>
      <c r="AB727" s="211">
        <f t="shared" si="1386"/>
        <v>0</v>
      </c>
    </row>
    <row r="728" spans="1:28" ht="32.25" hidden="1" customHeight="1" x14ac:dyDescent="0.2">
      <c r="A728" s="281" t="s">
        <v>879</v>
      </c>
      <c r="B728" s="225">
        <v>801</v>
      </c>
      <c r="C728" s="206" t="s">
        <v>190</v>
      </c>
      <c r="D728" s="206" t="s">
        <v>207</v>
      </c>
      <c r="E728" s="206" t="s">
        <v>847</v>
      </c>
      <c r="F728" s="206" t="s">
        <v>878</v>
      </c>
      <c r="G728" s="211"/>
      <c r="H728" s="211">
        <v>0</v>
      </c>
      <c r="I728" s="211">
        <v>1782.4</v>
      </c>
      <c r="J728" s="211">
        <f t="shared" si="1397"/>
        <v>1782.4</v>
      </c>
      <c r="K728" s="211">
        <v>-0.04</v>
      </c>
      <c r="L728" s="211">
        <v>1856</v>
      </c>
      <c r="M728" s="211">
        <v>1856</v>
      </c>
      <c r="N728" s="211">
        <v>201</v>
      </c>
      <c r="O728" s="211">
        <f t="shared" ref="O728:O735" si="1400">M728+N728</f>
        <v>2057</v>
      </c>
      <c r="P728" s="211">
        <v>2057</v>
      </c>
      <c r="Q728" s="211">
        <v>0</v>
      </c>
      <c r="R728" s="211">
        <f t="shared" si="1374"/>
        <v>2057</v>
      </c>
      <c r="S728" s="211">
        <f>663+102.2</f>
        <v>765.2</v>
      </c>
      <c r="T728" s="211">
        <v>2720</v>
      </c>
      <c r="U728" s="211">
        <v>-2720</v>
      </c>
      <c r="V728" s="211">
        <f t="shared" si="1398"/>
        <v>0</v>
      </c>
      <c r="W728" s="211">
        <v>0</v>
      </c>
      <c r="X728" s="211">
        <f t="shared" si="1399"/>
        <v>0</v>
      </c>
      <c r="Y728" s="211">
        <v>0</v>
      </c>
      <c r="Z728" s="211">
        <f t="shared" si="1385"/>
        <v>0</v>
      </c>
      <c r="AA728" s="211">
        <v>0</v>
      </c>
      <c r="AB728" s="211">
        <f t="shared" si="1386"/>
        <v>0</v>
      </c>
    </row>
    <row r="729" spans="1:28" ht="24.75" hidden="1" customHeight="1" x14ac:dyDescent="0.2">
      <c r="A729" s="281" t="s">
        <v>876</v>
      </c>
      <c r="B729" s="225">
        <v>801</v>
      </c>
      <c r="C729" s="206" t="s">
        <v>190</v>
      </c>
      <c r="D729" s="206" t="s">
        <v>207</v>
      </c>
      <c r="E729" s="206" t="s">
        <v>1052</v>
      </c>
      <c r="F729" s="206" t="s">
        <v>811</v>
      </c>
      <c r="G729" s="211"/>
      <c r="H729" s="211"/>
      <c r="I729" s="211"/>
      <c r="J729" s="211"/>
      <c r="K729" s="211"/>
      <c r="L729" s="211"/>
      <c r="M729" s="211"/>
      <c r="N729" s="211"/>
      <c r="O729" s="211"/>
      <c r="P729" s="211"/>
      <c r="Q729" s="211"/>
      <c r="R729" s="211">
        <v>0</v>
      </c>
      <c r="S729" s="211">
        <f>3050</f>
        <v>3050</v>
      </c>
      <c r="T729" s="211">
        <f t="shared" ref="T729:T736" si="1401">R729+S729</f>
        <v>3050</v>
      </c>
      <c r="U729" s="211">
        <v>-3050</v>
      </c>
      <c r="V729" s="211">
        <f t="shared" si="1398"/>
        <v>0</v>
      </c>
      <c r="W729" s="211">
        <v>0</v>
      </c>
      <c r="X729" s="211">
        <f t="shared" si="1399"/>
        <v>0</v>
      </c>
      <c r="Y729" s="211">
        <v>0</v>
      </c>
      <c r="Z729" s="211">
        <f t="shared" si="1385"/>
        <v>0</v>
      </c>
      <c r="AA729" s="211">
        <v>0</v>
      </c>
      <c r="AB729" s="211">
        <f t="shared" si="1386"/>
        <v>0</v>
      </c>
    </row>
    <row r="730" spans="1:28" ht="27" hidden="1" customHeight="1" x14ac:dyDescent="0.2">
      <c r="A730" s="281" t="s">
        <v>879</v>
      </c>
      <c r="B730" s="225">
        <v>801</v>
      </c>
      <c r="C730" s="206" t="s">
        <v>190</v>
      </c>
      <c r="D730" s="206" t="s">
        <v>207</v>
      </c>
      <c r="E730" s="206" t="s">
        <v>1052</v>
      </c>
      <c r="F730" s="206" t="s">
        <v>878</v>
      </c>
      <c r="G730" s="211"/>
      <c r="H730" s="211">
        <v>6632</v>
      </c>
      <c r="I730" s="211">
        <v>-6632</v>
      </c>
      <c r="J730" s="211">
        <f t="shared" si="1397"/>
        <v>0</v>
      </c>
      <c r="K730" s="211">
        <v>0</v>
      </c>
      <c r="L730" s="211">
        <f>I730+J730</f>
        <v>-6632</v>
      </c>
      <c r="M730" s="211">
        <f>J730+K730</f>
        <v>0</v>
      </c>
      <c r="N730" s="211">
        <v>0</v>
      </c>
      <c r="O730" s="211">
        <f t="shared" si="1400"/>
        <v>0</v>
      </c>
      <c r="P730" s="211">
        <f t="shared" ref="P730:Q730" si="1402">M730+N730</f>
        <v>0</v>
      </c>
      <c r="Q730" s="211">
        <f t="shared" si="1402"/>
        <v>0</v>
      </c>
      <c r="R730" s="211">
        <v>0</v>
      </c>
      <c r="S730" s="211">
        <f>920</f>
        <v>920</v>
      </c>
      <c r="T730" s="211">
        <f t="shared" si="1401"/>
        <v>920</v>
      </c>
      <c r="U730" s="211">
        <v>-920</v>
      </c>
      <c r="V730" s="211">
        <f t="shared" si="1398"/>
        <v>0</v>
      </c>
      <c r="W730" s="211">
        <v>0</v>
      </c>
      <c r="X730" s="211">
        <f t="shared" si="1399"/>
        <v>0</v>
      </c>
      <c r="Y730" s="211">
        <v>0</v>
      </c>
      <c r="Z730" s="211">
        <f t="shared" si="1385"/>
        <v>0</v>
      </c>
      <c r="AA730" s="211">
        <v>0</v>
      </c>
      <c r="AB730" s="211">
        <f t="shared" si="1386"/>
        <v>0</v>
      </c>
    </row>
    <row r="731" spans="1:28" ht="18.75" hidden="1" customHeight="1" x14ac:dyDescent="0.2">
      <c r="A731" s="213" t="s">
        <v>931</v>
      </c>
      <c r="B731" s="225">
        <v>801</v>
      </c>
      <c r="C731" s="206" t="s">
        <v>190</v>
      </c>
      <c r="D731" s="206" t="s">
        <v>207</v>
      </c>
      <c r="E731" s="206" t="s">
        <v>846</v>
      </c>
      <c r="F731" s="206" t="s">
        <v>898</v>
      </c>
      <c r="G731" s="211"/>
      <c r="H731" s="211"/>
      <c r="I731" s="211"/>
      <c r="J731" s="211"/>
      <c r="K731" s="211"/>
      <c r="L731" s="211"/>
      <c r="M731" s="211"/>
      <c r="N731" s="211"/>
      <c r="O731" s="211"/>
      <c r="P731" s="211"/>
      <c r="Q731" s="211"/>
      <c r="R731" s="211">
        <v>0</v>
      </c>
      <c r="S731" s="211">
        <v>150</v>
      </c>
      <c r="T731" s="211">
        <f t="shared" si="1401"/>
        <v>150</v>
      </c>
      <c r="U731" s="211">
        <v>-150</v>
      </c>
      <c r="V731" s="211">
        <f t="shared" si="1398"/>
        <v>0</v>
      </c>
      <c r="W731" s="211">
        <v>0</v>
      </c>
      <c r="X731" s="211">
        <f t="shared" si="1399"/>
        <v>0</v>
      </c>
      <c r="Y731" s="211">
        <v>0</v>
      </c>
      <c r="Z731" s="211">
        <f t="shared" si="1385"/>
        <v>0</v>
      </c>
      <c r="AA731" s="211">
        <v>0</v>
      </c>
      <c r="AB731" s="211">
        <f t="shared" si="1386"/>
        <v>0</v>
      </c>
    </row>
    <row r="732" spans="1:28" ht="18.75" hidden="1" customHeight="1" x14ac:dyDescent="0.2">
      <c r="A732" s="213" t="s">
        <v>99</v>
      </c>
      <c r="B732" s="225">
        <v>801</v>
      </c>
      <c r="C732" s="206" t="s">
        <v>190</v>
      </c>
      <c r="D732" s="206" t="s">
        <v>207</v>
      </c>
      <c r="E732" s="206" t="s">
        <v>846</v>
      </c>
      <c r="F732" s="206" t="s">
        <v>100</v>
      </c>
      <c r="G732" s="211"/>
      <c r="H732" s="211"/>
      <c r="I732" s="211"/>
      <c r="J732" s="211"/>
      <c r="K732" s="211"/>
      <c r="L732" s="211"/>
      <c r="M732" s="211"/>
      <c r="N732" s="211"/>
      <c r="O732" s="211"/>
      <c r="P732" s="211"/>
      <c r="Q732" s="211"/>
      <c r="R732" s="211">
        <v>0</v>
      </c>
      <c r="S732" s="211">
        <v>600</v>
      </c>
      <c r="T732" s="211">
        <f t="shared" si="1401"/>
        <v>600</v>
      </c>
      <c r="U732" s="211">
        <v>-600</v>
      </c>
      <c r="V732" s="211">
        <f t="shared" si="1398"/>
        <v>0</v>
      </c>
      <c r="W732" s="211">
        <v>0</v>
      </c>
      <c r="X732" s="211">
        <f t="shared" si="1399"/>
        <v>0</v>
      </c>
      <c r="Y732" s="211">
        <v>0</v>
      </c>
      <c r="Z732" s="211">
        <f t="shared" si="1385"/>
        <v>0</v>
      </c>
      <c r="AA732" s="211">
        <v>0</v>
      </c>
      <c r="AB732" s="211">
        <f t="shared" si="1386"/>
        <v>0</v>
      </c>
    </row>
    <row r="733" spans="1:28" ht="18.75" hidden="1" customHeight="1" x14ac:dyDescent="0.2">
      <c r="A733" s="213" t="s">
        <v>1222</v>
      </c>
      <c r="B733" s="225">
        <v>801</v>
      </c>
      <c r="C733" s="206" t="s">
        <v>190</v>
      </c>
      <c r="D733" s="206" t="s">
        <v>207</v>
      </c>
      <c r="E733" s="206" t="s">
        <v>847</v>
      </c>
      <c r="F733" s="206" t="s">
        <v>94</v>
      </c>
      <c r="G733" s="211"/>
      <c r="H733" s="211">
        <v>0</v>
      </c>
      <c r="I733" s="211">
        <v>200</v>
      </c>
      <c r="J733" s="211">
        <f t="shared" si="1397"/>
        <v>200</v>
      </c>
      <c r="K733" s="211">
        <v>0</v>
      </c>
      <c r="L733" s="211">
        <v>328</v>
      </c>
      <c r="M733" s="211">
        <v>328</v>
      </c>
      <c r="N733" s="211">
        <v>0</v>
      </c>
      <c r="O733" s="211">
        <f t="shared" si="1400"/>
        <v>328</v>
      </c>
      <c r="P733" s="211">
        <v>328</v>
      </c>
      <c r="Q733" s="211">
        <v>0</v>
      </c>
      <c r="R733" s="211">
        <f t="shared" si="1374"/>
        <v>328</v>
      </c>
      <c r="S733" s="211">
        <v>3672</v>
      </c>
      <c r="T733" s="211">
        <f t="shared" si="1401"/>
        <v>4000</v>
      </c>
      <c r="U733" s="211">
        <v>-4000</v>
      </c>
      <c r="V733" s="211">
        <f t="shared" si="1398"/>
        <v>0</v>
      </c>
      <c r="W733" s="211">
        <v>0</v>
      </c>
      <c r="X733" s="211">
        <f t="shared" si="1399"/>
        <v>0</v>
      </c>
      <c r="Y733" s="211">
        <v>0</v>
      </c>
      <c r="Z733" s="211">
        <f t="shared" si="1385"/>
        <v>0</v>
      </c>
      <c r="AA733" s="211">
        <v>0</v>
      </c>
      <c r="AB733" s="211">
        <f t="shared" si="1386"/>
        <v>0</v>
      </c>
    </row>
    <row r="734" spans="1:28" ht="18.75" hidden="1" customHeight="1" x14ac:dyDescent="0.2">
      <c r="A734" s="213" t="s">
        <v>103</v>
      </c>
      <c r="B734" s="225">
        <v>801</v>
      </c>
      <c r="C734" s="206" t="s">
        <v>190</v>
      </c>
      <c r="D734" s="206" t="s">
        <v>207</v>
      </c>
      <c r="E734" s="206" t="s">
        <v>847</v>
      </c>
      <c r="F734" s="206" t="s">
        <v>104</v>
      </c>
      <c r="G734" s="211"/>
      <c r="H734" s="211">
        <v>336</v>
      </c>
      <c r="I734" s="211">
        <v>0</v>
      </c>
      <c r="J734" s="211">
        <f t="shared" si="1397"/>
        <v>336</v>
      </c>
      <c r="K734" s="211">
        <v>-150</v>
      </c>
      <c r="L734" s="211">
        <v>336</v>
      </c>
      <c r="M734" s="211">
        <v>336</v>
      </c>
      <c r="N734" s="211">
        <v>0</v>
      </c>
      <c r="O734" s="211">
        <f t="shared" si="1400"/>
        <v>336</v>
      </c>
      <c r="P734" s="211">
        <v>336</v>
      </c>
      <c r="Q734" s="211">
        <v>0</v>
      </c>
      <c r="R734" s="211">
        <f t="shared" si="1374"/>
        <v>336</v>
      </c>
      <c r="S734" s="211">
        <v>-136</v>
      </c>
      <c r="T734" s="211">
        <f t="shared" si="1401"/>
        <v>200</v>
      </c>
      <c r="U734" s="211">
        <v>-200</v>
      </c>
      <c r="V734" s="211">
        <f t="shared" si="1398"/>
        <v>0</v>
      </c>
      <c r="W734" s="211">
        <v>0</v>
      </c>
      <c r="X734" s="211">
        <f t="shared" si="1399"/>
        <v>0</v>
      </c>
      <c r="Y734" s="211">
        <v>0</v>
      </c>
      <c r="Z734" s="211">
        <f t="shared" si="1385"/>
        <v>0</v>
      </c>
      <c r="AA734" s="211">
        <v>0</v>
      </c>
      <c r="AB734" s="211">
        <f t="shared" si="1386"/>
        <v>0</v>
      </c>
    </row>
    <row r="735" spans="1:28" ht="18.75" hidden="1" customHeight="1" x14ac:dyDescent="0.2">
      <c r="A735" s="213" t="s">
        <v>105</v>
      </c>
      <c r="B735" s="225">
        <v>801</v>
      </c>
      <c r="C735" s="206" t="s">
        <v>190</v>
      </c>
      <c r="D735" s="206" t="s">
        <v>207</v>
      </c>
      <c r="E735" s="206" t="s">
        <v>847</v>
      </c>
      <c r="F735" s="206" t="s">
        <v>106</v>
      </c>
      <c r="G735" s="211"/>
      <c r="H735" s="211">
        <v>224</v>
      </c>
      <c r="I735" s="211">
        <v>-200</v>
      </c>
      <c r="J735" s="211">
        <f t="shared" si="1397"/>
        <v>24</v>
      </c>
      <c r="K735" s="211">
        <v>0</v>
      </c>
      <c r="L735" s="211">
        <v>150</v>
      </c>
      <c r="M735" s="211">
        <v>150</v>
      </c>
      <c r="N735" s="211">
        <v>0</v>
      </c>
      <c r="O735" s="211">
        <f t="shared" si="1400"/>
        <v>150</v>
      </c>
      <c r="P735" s="211">
        <v>150</v>
      </c>
      <c r="Q735" s="211">
        <v>0</v>
      </c>
      <c r="R735" s="211">
        <f t="shared" si="1374"/>
        <v>150</v>
      </c>
      <c r="S735" s="211">
        <v>-50</v>
      </c>
      <c r="T735" s="211">
        <f t="shared" si="1401"/>
        <v>100</v>
      </c>
      <c r="U735" s="211">
        <v>-100</v>
      </c>
      <c r="V735" s="211">
        <f t="shared" si="1398"/>
        <v>0</v>
      </c>
      <c r="W735" s="211">
        <v>0</v>
      </c>
      <c r="X735" s="211">
        <f t="shared" si="1399"/>
        <v>0</v>
      </c>
      <c r="Y735" s="211">
        <v>0</v>
      </c>
      <c r="Z735" s="211">
        <f t="shared" si="1385"/>
        <v>0</v>
      </c>
      <c r="AA735" s="211">
        <v>0</v>
      </c>
      <c r="AB735" s="211">
        <f t="shared" si="1386"/>
        <v>0</v>
      </c>
    </row>
    <row r="736" spans="1:28" ht="18.75" hidden="1" customHeight="1" x14ac:dyDescent="0.2">
      <c r="A736" s="213" t="s">
        <v>899</v>
      </c>
      <c r="B736" s="225">
        <v>801</v>
      </c>
      <c r="C736" s="206" t="s">
        <v>190</v>
      </c>
      <c r="D736" s="206" t="s">
        <v>207</v>
      </c>
      <c r="E736" s="206" t="s">
        <v>847</v>
      </c>
      <c r="F736" s="206" t="s">
        <v>884</v>
      </c>
      <c r="G736" s="211"/>
      <c r="H736" s="211">
        <v>224</v>
      </c>
      <c r="I736" s="211">
        <v>-200</v>
      </c>
      <c r="J736" s="211">
        <v>0</v>
      </c>
      <c r="K736" s="211">
        <v>150</v>
      </c>
      <c r="L736" s="211">
        <v>0</v>
      </c>
      <c r="M736" s="211">
        <v>0</v>
      </c>
      <c r="N736" s="211">
        <v>0</v>
      </c>
      <c r="O736" s="211">
        <v>0</v>
      </c>
      <c r="P736" s="211">
        <v>0</v>
      </c>
      <c r="Q736" s="211">
        <v>0</v>
      </c>
      <c r="R736" s="211">
        <f t="shared" si="1374"/>
        <v>0</v>
      </c>
      <c r="S736" s="211">
        <f t="shared" ref="S736" si="1403">Q736+R736</f>
        <v>0</v>
      </c>
      <c r="T736" s="211">
        <f t="shared" si="1401"/>
        <v>0</v>
      </c>
      <c r="U736" s="211">
        <f t="shared" ref="U736" si="1404">S736+T736</f>
        <v>0</v>
      </c>
      <c r="V736" s="211">
        <f t="shared" si="1398"/>
        <v>0</v>
      </c>
      <c r="W736" s="211">
        <f t="shared" ref="W736" si="1405">U736+V736</f>
        <v>0</v>
      </c>
      <c r="X736" s="211">
        <f t="shared" si="1399"/>
        <v>0</v>
      </c>
      <c r="Y736" s="211">
        <f t="shared" ref="Y736" si="1406">W736+X736</f>
        <v>0</v>
      </c>
      <c r="Z736" s="211">
        <f t="shared" si="1385"/>
        <v>0</v>
      </c>
      <c r="AA736" s="211">
        <f t="shared" ref="AA736" si="1407">Y736+Z736</f>
        <v>0</v>
      </c>
      <c r="AB736" s="211">
        <f t="shared" si="1386"/>
        <v>0</v>
      </c>
    </row>
    <row r="737" spans="1:28" ht="18.75" hidden="1" customHeight="1" x14ac:dyDescent="0.2">
      <c r="A737" s="213" t="s">
        <v>872</v>
      </c>
      <c r="B737" s="225">
        <v>801</v>
      </c>
      <c r="C737" s="206" t="s">
        <v>190</v>
      </c>
      <c r="D737" s="206" t="s">
        <v>207</v>
      </c>
      <c r="E737" s="206" t="s">
        <v>871</v>
      </c>
      <c r="F737" s="206"/>
      <c r="G737" s="211"/>
      <c r="H737" s="229">
        <f>H738+H739+H740+H741+H743</f>
        <v>2447</v>
      </c>
      <c r="I737" s="229">
        <f>I738+I739+I740+I741+I743</f>
        <v>-1.1368683772161603E-13</v>
      </c>
      <c r="J737" s="229">
        <f>H737+I737</f>
        <v>2447</v>
      </c>
      <c r="K737" s="229">
        <f>K738+K739+K740+K741+K743+K742+K744</f>
        <v>500</v>
      </c>
      <c r="L737" s="229">
        <f>L738+L740+L741+L743+L744</f>
        <v>2410</v>
      </c>
      <c r="M737" s="229">
        <f>M738+M739+M740+M741+M743+M742+M744</f>
        <v>2410</v>
      </c>
      <c r="N737" s="229">
        <f t="shared" ref="N737:Q737" si="1408">N738+N739+N740+N741+N743+N742+N744</f>
        <v>36</v>
      </c>
      <c r="O737" s="229">
        <f t="shared" si="1408"/>
        <v>2446</v>
      </c>
      <c r="P737" s="229">
        <f t="shared" si="1408"/>
        <v>2446</v>
      </c>
      <c r="Q737" s="229">
        <f t="shared" si="1408"/>
        <v>0</v>
      </c>
      <c r="R737" s="229">
        <f>R738+R739+R740+R741+R743+R742+R744+R745</f>
        <v>2446</v>
      </c>
      <c r="S737" s="229">
        <f>S738+S739+S740+S741+S743+S742+S744+S745</f>
        <v>719</v>
      </c>
      <c r="T737" s="229">
        <f t="shared" ref="T737:V737" si="1409">T738+T739+T740+T741+T743+T742+T744+T745</f>
        <v>2961</v>
      </c>
      <c r="U737" s="229">
        <f>U738+U739+U740+U741+U743+U742+U744+U745</f>
        <v>-2961</v>
      </c>
      <c r="V737" s="229">
        <f t="shared" si="1409"/>
        <v>0</v>
      </c>
      <c r="W737" s="229">
        <f>W738+W739+W740+W741+W743+W742+W744+W745</f>
        <v>0</v>
      </c>
      <c r="X737" s="229">
        <f t="shared" ref="X737" si="1410">X738+X739+X740+X741+X743+X742+X744+X745</f>
        <v>0</v>
      </c>
      <c r="Y737" s="229">
        <f>Y738+Y739+Y740+Y741+Y743+Y742+Y744+Y745</f>
        <v>0</v>
      </c>
      <c r="Z737" s="211">
        <f t="shared" si="1385"/>
        <v>0</v>
      </c>
      <c r="AA737" s="229">
        <f>AA738+AA739+AA740+AA741+AA743+AA742+AA744+AA745</f>
        <v>0</v>
      </c>
      <c r="AB737" s="211">
        <f t="shared" si="1386"/>
        <v>0</v>
      </c>
    </row>
    <row r="738" spans="1:28" ht="18.75" hidden="1" customHeight="1" x14ac:dyDescent="0.2">
      <c r="A738" s="281" t="s">
        <v>876</v>
      </c>
      <c r="B738" s="225">
        <v>801</v>
      </c>
      <c r="C738" s="206" t="s">
        <v>190</v>
      </c>
      <c r="D738" s="206" t="s">
        <v>207</v>
      </c>
      <c r="E738" s="206" t="s">
        <v>871</v>
      </c>
      <c r="F738" s="206" t="s">
        <v>811</v>
      </c>
      <c r="G738" s="211"/>
      <c r="H738" s="211">
        <v>0</v>
      </c>
      <c r="I738" s="211">
        <v>1034.5999999999999</v>
      </c>
      <c r="J738" s="211">
        <f>H738+I738</f>
        <v>1034.5999999999999</v>
      </c>
      <c r="K738" s="211">
        <v>-0.04</v>
      </c>
      <c r="L738" s="211">
        <v>875</v>
      </c>
      <c r="M738" s="211">
        <v>875</v>
      </c>
      <c r="N738" s="211">
        <v>28</v>
      </c>
      <c r="O738" s="211">
        <f>M738+N738</f>
        <v>903</v>
      </c>
      <c r="P738" s="211">
        <v>903</v>
      </c>
      <c r="Q738" s="211">
        <v>0</v>
      </c>
      <c r="R738" s="211">
        <f t="shared" si="1374"/>
        <v>903</v>
      </c>
      <c r="S738" s="211">
        <v>312</v>
      </c>
      <c r="T738" s="211">
        <v>1199</v>
      </c>
      <c r="U738" s="211">
        <v>-1199</v>
      </c>
      <c r="V738" s="211">
        <f t="shared" ref="V738:V745" si="1411">T738+U738</f>
        <v>0</v>
      </c>
      <c r="W738" s="211">
        <v>0</v>
      </c>
      <c r="X738" s="211">
        <f t="shared" ref="X738:X745" si="1412">V738+W738</f>
        <v>0</v>
      </c>
      <c r="Y738" s="211">
        <v>0</v>
      </c>
      <c r="Z738" s="211">
        <f t="shared" si="1385"/>
        <v>0</v>
      </c>
      <c r="AA738" s="211">
        <v>0</v>
      </c>
      <c r="AB738" s="211">
        <f t="shared" si="1386"/>
        <v>0</v>
      </c>
    </row>
    <row r="739" spans="1:28" ht="18.75" hidden="1" customHeight="1" x14ac:dyDescent="0.2">
      <c r="A739" s="281" t="s">
        <v>886</v>
      </c>
      <c r="B739" s="225">
        <v>801</v>
      </c>
      <c r="C739" s="206" t="s">
        <v>190</v>
      </c>
      <c r="D739" s="206" t="s">
        <v>207</v>
      </c>
      <c r="E739" s="206" t="s">
        <v>871</v>
      </c>
      <c r="F739" s="206" t="s">
        <v>96</v>
      </c>
      <c r="G739" s="211"/>
      <c r="H739" s="211">
        <v>1347</v>
      </c>
      <c r="I739" s="211">
        <v>-1347</v>
      </c>
      <c r="J739" s="211">
        <f>H739+I739</f>
        <v>0</v>
      </c>
      <c r="K739" s="211">
        <v>0</v>
      </c>
      <c r="L739" s="211">
        <f>I739+J739</f>
        <v>-1347</v>
      </c>
      <c r="M739" s="211">
        <f>J739+K739</f>
        <v>0</v>
      </c>
      <c r="N739" s="211">
        <v>0</v>
      </c>
      <c r="O739" s="211">
        <f t="shared" ref="O739:O744" si="1413">M739+N739</f>
        <v>0</v>
      </c>
      <c r="P739" s="211">
        <f t="shared" ref="P739:Q739" si="1414">M739+N739</f>
        <v>0</v>
      </c>
      <c r="Q739" s="211">
        <f t="shared" si="1414"/>
        <v>0</v>
      </c>
      <c r="R739" s="211">
        <f t="shared" si="1374"/>
        <v>0</v>
      </c>
      <c r="S739" s="211">
        <f t="shared" ref="S739:S742" si="1415">Q739+R739</f>
        <v>0</v>
      </c>
      <c r="T739" s="211">
        <f t="shared" ref="T739:T744" si="1416">R739+S739</f>
        <v>0</v>
      </c>
      <c r="U739" s="211">
        <f t="shared" ref="U739" si="1417">S739+T739</f>
        <v>0</v>
      </c>
      <c r="V739" s="211">
        <f t="shared" si="1411"/>
        <v>0</v>
      </c>
      <c r="W739" s="211">
        <f t="shared" ref="W739" si="1418">U739+V739</f>
        <v>0</v>
      </c>
      <c r="X739" s="211">
        <f t="shared" si="1412"/>
        <v>0</v>
      </c>
      <c r="Y739" s="211">
        <f t="shared" ref="Y739" si="1419">W739+X739</f>
        <v>0</v>
      </c>
      <c r="Z739" s="211">
        <f t="shared" si="1385"/>
        <v>0</v>
      </c>
      <c r="AA739" s="211">
        <f t="shared" ref="AA739" si="1420">Y739+Z739</f>
        <v>0</v>
      </c>
      <c r="AB739" s="211">
        <f t="shared" si="1386"/>
        <v>0</v>
      </c>
    </row>
    <row r="740" spans="1:28" ht="32.25" hidden="1" customHeight="1" x14ac:dyDescent="0.2">
      <c r="A740" s="281" t="s">
        <v>879</v>
      </c>
      <c r="B740" s="225">
        <v>801</v>
      </c>
      <c r="C740" s="206" t="s">
        <v>190</v>
      </c>
      <c r="D740" s="206" t="s">
        <v>207</v>
      </c>
      <c r="E740" s="206" t="s">
        <v>871</v>
      </c>
      <c r="F740" s="288" t="s">
        <v>878</v>
      </c>
      <c r="G740" s="211"/>
      <c r="H740" s="211">
        <v>0</v>
      </c>
      <c r="I740" s="211">
        <v>312.39999999999998</v>
      </c>
      <c r="J740" s="211">
        <f>H740+I740</f>
        <v>312.39999999999998</v>
      </c>
      <c r="K740" s="211">
        <v>0.04</v>
      </c>
      <c r="L740" s="211">
        <v>265</v>
      </c>
      <c r="M740" s="211">
        <v>265</v>
      </c>
      <c r="N740" s="211">
        <v>8</v>
      </c>
      <c r="O740" s="211">
        <f t="shared" si="1413"/>
        <v>273</v>
      </c>
      <c r="P740" s="211">
        <v>273</v>
      </c>
      <c r="Q740" s="211">
        <v>0</v>
      </c>
      <c r="R740" s="211">
        <f t="shared" si="1374"/>
        <v>273</v>
      </c>
      <c r="S740" s="211">
        <v>94</v>
      </c>
      <c r="T740" s="211">
        <v>362</v>
      </c>
      <c r="U740" s="211">
        <v>-362</v>
      </c>
      <c r="V740" s="211">
        <f t="shared" si="1411"/>
        <v>0</v>
      </c>
      <c r="W740" s="211">
        <v>0</v>
      </c>
      <c r="X740" s="211">
        <f t="shared" si="1412"/>
        <v>0</v>
      </c>
      <c r="Y740" s="211">
        <v>0</v>
      </c>
      <c r="Z740" s="211">
        <f t="shared" si="1385"/>
        <v>0</v>
      </c>
      <c r="AA740" s="211">
        <v>0</v>
      </c>
      <c r="AB740" s="211">
        <f t="shared" si="1386"/>
        <v>0</v>
      </c>
    </row>
    <row r="741" spans="1:28" ht="16.5" hidden="1" customHeight="1" x14ac:dyDescent="0.2">
      <c r="A741" s="213" t="s">
        <v>99</v>
      </c>
      <c r="B741" s="225">
        <v>801</v>
      </c>
      <c r="C741" s="206" t="s">
        <v>190</v>
      </c>
      <c r="D741" s="206" t="s">
        <v>207</v>
      </c>
      <c r="E741" s="206" t="s">
        <v>871</v>
      </c>
      <c r="F741" s="206" t="s">
        <v>100</v>
      </c>
      <c r="G741" s="211"/>
      <c r="H741" s="211">
        <v>196</v>
      </c>
      <c r="I741" s="211">
        <v>0</v>
      </c>
      <c r="J741" s="211">
        <f>H741+I741</f>
        <v>196</v>
      </c>
      <c r="K741" s="211">
        <v>0</v>
      </c>
      <c r="L741" s="211">
        <v>190</v>
      </c>
      <c r="M741" s="211">
        <v>190</v>
      </c>
      <c r="N741" s="211">
        <v>0</v>
      </c>
      <c r="O741" s="211">
        <f t="shared" si="1413"/>
        <v>190</v>
      </c>
      <c r="P741" s="211">
        <v>190</v>
      </c>
      <c r="Q741" s="211">
        <v>0</v>
      </c>
      <c r="R741" s="211">
        <f t="shared" si="1374"/>
        <v>190</v>
      </c>
      <c r="S741" s="211">
        <v>0</v>
      </c>
      <c r="T741" s="211">
        <f t="shared" si="1416"/>
        <v>190</v>
      </c>
      <c r="U741" s="211">
        <v>-190</v>
      </c>
      <c r="V741" s="211">
        <f t="shared" si="1411"/>
        <v>0</v>
      </c>
      <c r="W741" s="211">
        <v>0</v>
      </c>
      <c r="X741" s="211">
        <f t="shared" si="1412"/>
        <v>0</v>
      </c>
      <c r="Y741" s="211">
        <v>0</v>
      </c>
      <c r="Z741" s="211">
        <f t="shared" si="1385"/>
        <v>0</v>
      </c>
      <c r="AA741" s="211">
        <v>0</v>
      </c>
      <c r="AB741" s="211">
        <f t="shared" si="1386"/>
        <v>0</v>
      </c>
    </row>
    <row r="742" spans="1:28" ht="16.5" hidden="1" customHeight="1" x14ac:dyDescent="0.2">
      <c r="A742" s="213" t="s">
        <v>900</v>
      </c>
      <c r="B742" s="225">
        <v>801</v>
      </c>
      <c r="C742" s="206" t="s">
        <v>190</v>
      </c>
      <c r="D742" s="206" t="s">
        <v>207</v>
      </c>
      <c r="E742" s="206" t="s">
        <v>871</v>
      </c>
      <c r="F742" s="206" t="s">
        <v>102</v>
      </c>
      <c r="G742" s="211"/>
      <c r="H742" s="211"/>
      <c r="I742" s="211"/>
      <c r="J742" s="211"/>
      <c r="K742" s="211">
        <v>21.1</v>
      </c>
      <c r="L742" s="211">
        <v>0</v>
      </c>
      <c r="M742" s="211">
        <v>0</v>
      </c>
      <c r="N742" s="211">
        <v>0</v>
      </c>
      <c r="O742" s="211">
        <f t="shared" si="1413"/>
        <v>0</v>
      </c>
      <c r="P742" s="211">
        <v>0</v>
      </c>
      <c r="Q742" s="211">
        <v>0</v>
      </c>
      <c r="R742" s="211">
        <f t="shared" si="1374"/>
        <v>0</v>
      </c>
      <c r="S742" s="211">
        <f t="shared" si="1415"/>
        <v>0</v>
      </c>
      <c r="T742" s="211">
        <f t="shared" si="1416"/>
        <v>0</v>
      </c>
      <c r="U742" s="211">
        <f t="shared" ref="U742" si="1421">S742+T742</f>
        <v>0</v>
      </c>
      <c r="V742" s="211">
        <f t="shared" si="1411"/>
        <v>0</v>
      </c>
      <c r="W742" s="211">
        <f t="shared" ref="W742" si="1422">U742+V742</f>
        <v>0</v>
      </c>
      <c r="X742" s="211">
        <f t="shared" si="1412"/>
        <v>0</v>
      </c>
      <c r="Y742" s="211">
        <f t="shared" ref="Y742" si="1423">W742+X742</f>
        <v>0</v>
      </c>
      <c r="Z742" s="211">
        <f t="shared" si="1385"/>
        <v>0</v>
      </c>
      <c r="AA742" s="211">
        <f t="shared" ref="AA742" si="1424">Y742+Z742</f>
        <v>0</v>
      </c>
      <c r="AB742" s="211">
        <f t="shared" si="1386"/>
        <v>0</v>
      </c>
    </row>
    <row r="743" spans="1:28" ht="16.5" hidden="1" customHeight="1" x14ac:dyDescent="0.2">
      <c r="A743" s="213" t="s">
        <v>1222</v>
      </c>
      <c r="B743" s="225">
        <v>801</v>
      </c>
      <c r="C743" s="206" t="s">
        <v>190</v>
      </c>
      <c r="D743" s="206" t="s">
        <v>207</v>
      </c>
      <c r="E743" s="206" t="s">
        <v>871</v>
      </c>
      <c r="F743" s="206" t="s">
        <v>94</v>
      </c>
      <c r="G743" s="211"/>
      <c r="H743" s="211">
        <v>904</v>
      </c>
      <c r="I743" s="211">
        <v>0</v>
      </c>
      <c r="J743" s="211">
        <f>H743+I743</f>
        <v>904</v>
      </c>
      <c r="K743" s="211">
        <v>298.89999999999998</v>
      </c>
      <c r="L743" s="211">
        <v>900</v>
      </c>
      <c r="M743" s="211">
        <v>900</v>
      </c>
      <c r="N743" s="211">
        <v>0</v>
      </c>
      <c r="O743" s="211">
        <f t="shared" si="1413"/>
        <v>900</v>
      </c>
      <c r="P743" s="211">
        <v>900</v>
      </c>
      <c r="Q743" s="211">
        <v>0</v>
      </c>
      <c r="R743" s="211">
        <f t="shared" si="1374"/>
        <v>900</v>
      </c>
      <c r="S743" s="211">
        <f>300+173</f>
        <v>473</v>
      </c>
      <c r="T743" s="211">
        <v>1200</v>
      </c>
      <c r="U743" s="211">
        <v>-1200</v>
      </c>
      <c r="V743" s="211">
        <f t="shared" si="1411"/>
        <v>0</v>
      </c>
      <c r="W743" s="211">
        <v>0</v>
      </c>
      <c r="X743" s="211">
        <f t="shared" si="1412"/>
        <v>0</v>
      </c>
      <c r="Y743" s="211">
        <v>0</v>
      </c>
      <c r="Z743" s="211">
        <f t="shared" si="1385"/>
        <v>0</v>
      </c>
      <c r="AA743" s="211">
        <v>0</v>
      </c>
      <c r="AB743" s="211">
        <f t="shared" si="1386"/>
        <v>0</v>
      </c>
    </row>
    <row r="744" spans="1:28" ht="16.5" hidden="1" customHeight="1" x14ac:dyDescent="0.2">
      <c r="A744" s="213" t="s">
        <v>103</v>
      </c>
      <c r="B744" s="225">
        <v>801</v>
      </c>
      <c r="C744" s="206" t="s">
        <v>190</v>
      </c>
      <c r="D744" s="206" t="s">
        <v>207</v>
      </c>
      <c r="E744" s="206" t="s">
        <v>871</v>
      </c>
      <c r="F744" s="206" t="s">
        <v>104</v>
      </c>
      <c r="G744" s="211"/>
      <c r="H744" s="211">
        <v>904</v>
      </c>
      <c r="I744" s="211">
        <v>0</v>
      </c>
      <c r="J744" s="211">
        <v>0</v>
      </c>
      <c r="K744" s="211">
        <v>180</v>
      </c>
      <c r="L744" s="211">
        <v>180</v>
      </c>
      <c r="M744" s="211">
        <v>180</v>
      </c>
      <c r="N744" s="211">
        <v>0</v>
      </c>
      <c r="O744" s="211">
        <f t="shared" si="1413"/>
        <v>180</v>
      </c>
      <c r="P744" s="211">
        <v>180</v>
      </c>
      <c r="Q744" s="211">
        <v>0</v>
      </c>
      <c r="R744" s="211">
        <f t="shared" si="1374"/>
        <v>180</v>
      </c>
      <c r="S744" s="211">
        <v>-170</v>
      </c>
      <c r="T744" s="211">
        <f t="shared" si="1416"/>
        <v>10</v>
      </c>
      <c r="U744" s="211">
        <v>-10</v>
      </c>
      <c r="V744" s="211">
        <f t="shared" si="1411"/>
        <v>0</v>
      </c>
      <c r="W744" s="211">
        <v>0</v>
      </c>
      <c r="X744" s="211">
        <f t="shared" si="1412"/>
        <v>0</v>
      </c>
      <c r="Y744" s="211">
        <v>0</v>
      </c>
      <c r="Z744" s="211">
        <f t="shared" si="1385"/>
        <v>0</v>
      </c>
      <c r="AA744" s="211">
        <v>0</v>
      </c>
      <c r="AB744" s="211">
        <f t="shared" si="1386"/>
        <v>0</v>
      </c>
    </row>
    <row r="745" spans="1:28" ht="20.25" hidden="1" customHeight="1" x14ac:dyDescent="0.2">
      <c r="A745" s="213" t="s">
        <v>105</v>
      </c>
      <c r="B745" s="225">
        <v>801</v>
      </c>
      <c r="C745" s="206" t="s">
        <v>190</v>
      </c>
      <c r="D745" s="206" t="s">
        <v>207</v>
      </c>
      <c r="E745" s="206" t="s">
        <v>871</v>
      </c>
      <c r="F745" s="206" t="s">
        <v>106</v>
      </c>
      <c r="G745" s="211"/>
      <c r="H745" s="211">
        <v>904</v>
      </c>
      <c r="I745" s="211">
        <v>0</v>
      </c>
      <c r="J745" s="211">
        <v>0</v>
      </c>
      <c r="K745" s="211">
        <v>180</v>
      </c>
      <c r="L745" s="211">
        <v>180</v>
      </c>
      <c r="M745" s="211">
        <v>180</v>
      </c>
      <c r="N745" s="211">
        <v>0</v>
      </c>
      <c r="O745" s="211">
        <f t="shared" ref="O745" si="1425">M745+N745</f>
        <v>180</v>
      </c>
      <c r="P745" s="211">
        <v>180</v>
      </c>
      <c r="Q745" s="211">
        <v>0</v>
      </c>
      <c r="R745" s="211">
        <v>0</v>
      </c>
      <c r="S745" s="211">
        <v>10</v>
      </c>
      <c r="T745" s="211">
        <v>0</v>
      </c>
      <c r="U745" s="211">
        <v>0</v>
      </c>
      <c r="V745" s="211">
        <f t="shared" si="1411"/>
        <v>0</v>
      </c>
      <c r="W745" s="211">
        <v>0</v>
      </c>
      <c r="X745" s="211">
        <f t="shared" si="1412"/>
        <v>0</v>
      </c>
      <c r="Y745" s="211">
        <v>0</v>
      </c>
      <c r="Z745" s="211">
        <f t="shared" si="1385"/>
        <v>0</v>
      </c>
      <c r="AA745" s="211">
        <v>0</v>
      </c>
      <c r="AB745" s="211">
        <f t="shared" si="1386"/>
        <v>0</v>
      </c>
    </row>
    <row r="746" spans="1:28" ht="20.25" customHeight="1" x14ac:dyDescent="0.2">
      <c r="A746" s="213" t="s">
        <v>885</v>
      </c>
      <c r="B746" s="225">
        <v>801</v>
      </c>
      <c r="C746" s="206" t="s">
        <v>190</v>
      </c>
      <c r="D746" s="206" t="s">
        <v>207</v>
      </c>
      <c r="E746" s="206" t="s">
        <v>846</v>
      </c>
      <c r="F746" s="206" t="s">
        <v>884</v>
      </c>
      <c r="G746" s="211"/>
      <c r="H746" s="211"/>
      <c r="I746" s="211"/>
      <c r="J746" s="211"/>
      <c r="K746" s="211"/>
      <c r="L746" s="211"/>
      <c r="M746" s="211"/>
      <c r="N746" s="211"/>
      <c r="O746" s="211"/>
      <c r="P746" s="211"/>
      <c r="Q746" s="211"/>
      <c r="R746" s="211"/>
      <c r="S746" s="211"/>
      <c r="T746" s="211"/>
      <c r="U746" s="211"/>
      <c r="V746" s="211"/>
      <c r="W746" s="211"/>
      <c r="X746" s="211">
        <v>0</v>
      </c>
      <c r="Y746" s="211">
        <f>12285+3365</f>
        <v>15650</v>
      </c>
      <c r="Z746" s="211">
        <f t="shared" si="1385"/>
        <v>15650</v>
      </c>
      <c r="AA746" s="211">
        <v>0</v>
      </c>
      <c r="AB746" s="211">
        <f t="shared" si="1386"/>
        <v>15650</v>
      </c>
    </row>
    <row r="747" spans="1:28" s="323" customFormat="1" ht="18.75" customHeight="1" x14ac:dyDescent="0.2">
      <c r="A747" s="340" t="s">
        <v>236</v>
      </c>
      <c r="B747" s="203">
        <v>801</v>
      </c>
      <c r="C747" s="204" t="s">
        <v>194</v>
      </c>
      <c r="D747" s="204"/>
      <c r="E747" s="204"/>
      <c r="F747" s="204"/>
      <c r="G747" s="229">
        <f t="shared" ref="G747:W747" si="1426">G754+G806</f>
        <v>0</v>
      </c>
      <c r="H747" s="229">
        <f t="shared" si="1426"/>
        <v>3246</v>
      </c>
      <c r="I747" s="229">
        <f t="shared" si="1426"/>
        <v>-22</v>
      </c>
      <c r="J747" s="229">
        <f t="shared" si="1426"/>
        <v>3224</v>
      </c>
      <c r="K747" s="229">
        <f t="shared" si="1426"/>
        <v>-103</v>
      </c>
      <c r="L747" s="229">
        <f t="shared" si="1426"/>
        <v>3461</v>
      </c>
      <c r="M747" s="229">
        <f t="shared" si="1426"/>
        <v>3461</v>
      </c>
      <c r="N747" s="229">
        <f t="shared" si="1426"/>
        <v>322</v>
      </c>
      <c r="O747" s="229">
        <f t="shared" si="1426"/>
        <v>3783</v>
      </c>
      <c r="P747" s="229">
        <f t="shared" si="1426"/>
        <v>3783</v>
      </c>
      <c r="Q747" s="229">
        <f t="shared" si="1426"/>
        <v>0</v>
      </c>
      <c r="R747" s="229">
        <f t="shared" si="1426"/>
        <v>3783</v>
      </c>
      <c r="S747" s="229">
        <f t="shared" si="1426"/>
        <v>2847.2</v>
      </c>
      <c r="T747" s="229">
        <f t="shared" si="1426"/>
        <v>6822.2</v>
      </c>
      <c r="U747" s="229">
        <f t="shared" si="1426"/>
        <v>-343.2</v>
      </c>
      <c r="V747" s="229">
        <f t="shared" si="1426"/>
        <v>5622.7</v>
      </c>
      <c r="W747" s="229">
        <f t="shared" si="1426"/>
        <v>1068.3</v>
      </c>
      <c r="X747" s="229">
        <f>X754+X795+X806</f>
        <v>6981</v>
      </c>
      <c r="Y747" s="229">
        <f t="shared" ref="Y747:Z747" si="1427">Y754+Y795+Y806</f>
        <v>3505.76</v>
      </c>
      <c r="Z747" s="229">
        <f t="shared" si="1427"/>
        <v>10486.76</v>
      </c>
      <c r="AA747" s="229">
        <f t="shared" ref="AA747:AB747" si="1428">AA754+AA795+AA806</f>
        <v>-144.952</v>
      </c>
      <c r="AB747" s="229">
        <f t="shared" si="1428"/>
        <v>10341.808000000001</v>
      </c>
    </row>
    <row r="748" spans="1:28" ht="12.75" hidden="1" customHeight="1" x14ac:dyDescent="0.2">
      <c r="A748" s="340" t="s">
        <v>211</v>
      </c>
      <c r="B748" s="203">
        <v>801</v>
      </c>
      <c r="C748" s="204" t="s">
        <v>194</v>
      </c>
      <c r="D748" s="204" t="s">
        <v>192</v>
      </c>
      <c r="E748" s="204"/>
      <c r="F748" s="204"/>
      <c r="G748" s="211"/>
      <c r="H748" s="211"/>
      <c r="I748" s="211" t="e">
        <f t="shared" ref="I748:AA750" si="1429">I749</f>
        <v>#REF!</v>
      </c>
      <c r="J748" s="211" t="e">
        <f t="shared" si="1429"/>
        <v>#REF!</v>
      </c>
      <c r="K748" s="211" t="e">
        <f t="shared" si="1429"/>
        <v>#REF!</v>
      </c>
      <c r="L748" s="211" t="e">
        <f t="shared" si="1429"/>
        <v>#REF!</v>
      </c>
      <c r="M748" s="211" t="e">
        <f t="shared" si="1429"/>
        <v>#REF!</v>
      </c>
      <c r="N748" s="211" t="e">
        <f t="shared" si="1429"/>
        <v>#REF!</v>
      </c>
      <c r="O748" s="211" t="e">
        <f t="shared" si="1429"/>
        <v>#REF!</v>
      </c>
      <c r="P748" s="211" t="e">
        <f t="shared" si="1429"/>
        <v>#REF!</v>
      </c>
      <c r="Q748" s="211" t="e">
        <f t="shared" si="1429"/>
        <v>#REF!</v>
      </c>
      <c r="R748" s="211" t="e">
        <f t="shared" si="1429"/>
        <v>#REF!</v>
      </c>
      <c r="S748" s="211" t="e">
        <f t="shared" si="1429"/>
        <v>#REF!</v>
      </c>
      <c r="T748" s="211" t="e">
        <f t="shared" si="1429"/>
        <v>#REF!</v>
      </c>
      <c r="U748" s="211" t="e">
        <f t="shared" si="1429"/>
        <v>#REF!</v>
      </c>
      <c r="V748" s="211" t="e">
        <f t="shared" si="1429"/>
        <v>#REF!</v>
      </c>
      <c r="W748" s="211" t="e">
        <f t="shared" si="1429"/>
        <v>#REF!</v>
      </c>
      <c r="X748" s="211" t="e">
        <f t="shared" si="1429"/>
        <v>#REF!</v>
      </c>
      <c r="Y748" s="211" t="e">
        <f t="shared" si="1429"/>
        <v>#REF!</v>
      </c>
      <c r="Z748" s="211" t="e">
        <f t="shared" ref="Y748:AB750" si="1430">Z749</f>
        <v>#REF!</v>
      </c>
      <c r="AA748" s="211" t="e">
        <f t="shared" si="1429"/>
        <v>#REF!</v>
      </c>
      <c r="AB748" s="211" t="e">
        <f t="shared" si="1430"/>
        <v>#REF!</v>
      </c>
    </row>
    <row r="749" spans="1:28" ht="12.75" hidden="1" customHeight="1" x14ac:dyDescent="0.2">
      <c r="A749" s="213" t="s">
        <v>61</v>
      </c>
      <c r="B749" s="225">
        <v>801</v>
      </c>
      <c r="C749" s="206" t="s">
        <v>194</v>
      </c>
      <c r="D749" s="206" t="s">
        <v>192</v>
      </c>
      <c r="E749" s="206" t="s">
        <v>62</v>
      </c>
      <c r="F749" s="206"/>
      <c r="G749" s="211"/>
      <c r="H749" s="211"/>
      <c r="I749" s="211" t="e">
        <f>I750+I752</f>
        <v>#REF!</v>
      </c>
      <c r="J749" s="211" t="e">
        <f>J750+J752</f>
        <v>#REF!</v>
      </c>
      <c r="K749" s="211" t="e">
        <f>K750+K752</f>
        <v>#REF!</v>
      </c>
      <c r="L749" s="211" t="e">
        <f>L750+L752</f>
        <v>#REF!</v>
      </c>
      <c r="M749" s="211" t="e">
        <f>M750+M752</f>
        <v>#REF!</v>
      </c>
      <c r="N749" s="211" t="e">
        <f t="shared" ref="N749:R749" si="1431">N750+N752</f>
        <v>#REF!</v>
      </c>
      <c r="O749" s="211" t="e">
        <f t="shared" si="1431"/>
        <v>#REF!</v>
      </c>
      <c r="P749" s="211" t="e">
        <f t="shared" si="1431"/>
        <v>#REF!</v>
      </c>
      <c r="Q749" s="211" t="e">
        <f t="shared" si="1431"/>
        <v>#REF!</v>
      </c>
      <c r="R749" s="211" t="e">
        <f t="shared" si="1431"/>
        <v>#REF!</v>
      </c>
      <c r="S749" s="211" t="e">
        <f t="shared" ref="S749:T749" si="1432">S750+S752</f>
        <v>#REF!</v>
      </c>
      <c r="T749" s="211" t="e">
        <f t="shared" si="1432"/>
        <v>#REF!</v>
      </c>
      <c r="U749" s="211" t="e">
        <f t="shared" ref="U749:V749" si="1433">U750+U752</f>
        <v>#REF!</v>
      </c>
      <c r="V749" s="211" t="e">
        <f t="shared" si="1433"/>
        <v>#REF!</v>
      </c>
      <c r="W749" s="211" t="e">
        <f t="shared" ref="W749:X749" si="1434">W750+W752</f>
        <v>#REF!</v>
      </c>
      <c r="X749" s="211" t="e">
        <f t="shared" si="1434"/>
        <v>#REF!</v>
      </c>
      <c r="Y749" s="211" t="e">
        <f t="shared" ref="Y749:Z749" si="1435">Y750+Y752</f>
        <v>#REF!</v>
      </c>
      <c r="Z749" s="211" t="e">
        <f t="shared" si="1435"/>
        <v>#REF!</v>
      </c>
      <c r="AA749" s="211" t="e">
        <f t="shared" ref="AA749:AB749" si="1436">AA750+AA752</f>
        <v>#REF!</v>
      </c>
      <c r="AB749" s="211" t="e">
        <f t="shared" si="1436"/>
        <v>#REF!</v>
      </c>
    </row>
    <row r="750" spans="1:28" ht="25.5" hidden="1" customHeight="1" x14ac:dyDescent="0.2">
      <c r="A750" s="213" t="s">
        <v>183</v>
      </c>
      <c r="B750" s="225">
        <v>801</v>
      </c>
      <c r="C750" s="206" t="s">
        <v>194</v>
      </c>
      <c r="D750" s="206" t="s">
        <v>192</v>
      </c>
      <c r="E750" s="206" t="s">
        <v>182</v>
      </c>
      <c r="F750" s="206"/>
      <c r="G750" s="211"/>
      <c r="H750" s="211"/>
      <c r="I750" s="211" t="e">
        <f t="shared" si="1429"/>
        <v>#REF!</v>
      </c>
      <c r="J750" s="211" t="e">
        <f t="shared" si="1429"/>
        <v>#REF!</v>
      </c>
      <c r="K750" s="211" t="e">
        <f t="shared" si="1429"/>
        <v>#REF!</v>
      </c>
      <c r="L750" s="211" t="e">
        <f t="shared" si="1429"/>
        <v>#REF!</v>
      </c>
      <c r="M750" s="211" t="e">
        <f t="shared" si="1429"/>
        <v>#REF!</v>
      </c>
      <c r="N750" s="211" t="e">
        <f t="shared" si="1429"/>
        <v>#REF!</v>
      </c>
      <c r="O750" s="211" t="e">
        <f t="shared" si="1429"/>
        <v>#REF!</v>
      </c>
      <c r="P750" s="211" t="e">
        <f t="shared" si="1429"/>
        <v>#REF!</v>
      </c>
      <c r="Q750" s="211" t="e">
        <f t="shared" si="1429"/>
        <v>#REF!</v>
      </c>
      <c r="R750" s="211" t="e">
        <f t="shared" si="1429"/>
        <v>#REF!</v>
      </c>
      <c r="S750" s="211" t="e">
        <f t="shared" si="1429"/>
        <v>#REF!</v>
      </c>
      <c r="T750" s="211" t="e">
        <f t="shared" si="1429"/>
        <v>#REF!</v>
      </c>
      <c r="U750" s="211" t="e">
        <f t="shared" si="1429"/>
        <v>#REF!</v>
      </c>
      <c r="V750" s="211" t="e">
        <f t="shared" si="1429"/>
        <v>#REF!</v>
      </c>
      <c r="W750" s="211" t="e">
        <f t="shared" si="1429"/>
        <v>#REF!</v>
      </c>
      <c r="X750" s="211" t="e">
        <f t="shared" si="1429"/>
        <v>#REF!</v>
      </c>
      <c r="Y750" s="211" t="e">
        <f t="shared" si="1430"/>
        <v>#REF!</v>
      </c>
      <c r="Z750" s="211" t="e">
        <f t="shared" si="1430"/>
        <v>#REF!</v>
      </c>
      <c r="AA750" s="211" t="e">
        <f t="shared" si="1430"/>
        <v>#REF!</v>
      </c>
      <c r="AB750" s="211" t="e">
        <f t="shared" si="1430"/>
        <v>#REF!</v>
      </c>
    </row>
    <row r="751" spans="1:28" ht="12.75" hidden="1" customHeight="1" x14ac:dyDescent="0.2">
      <c r="A751" s="213" t="s">
        <v>63</v>
      </c>
      <c r="B751" s="225">
        <v>801</v>
      </c>
      <c r="C751" s="206" t="s">
        <v>194</v>
      </c>
      <c r="D751" s="206" t="s">
        <v>192</v>
      </c>
      <c r="E751" s="206" t="s">
        <v>182</v>
      </c>
      <c r="F751" s="206" t="s">
        <v>64</v>
      </c>
      <c r="G751" s="211"/>
      <c r="H751" s="211"/>
      <c r="I751" s="211" t="e">
        <f>#REF!+G751</f>
        <v>#REF!</v>
      </c>
      <c r="J751" s="211" t="e">
        <f>G751+I751</f>
        <v>#REF!</v>
      </c>
      <c r="K751" s="211" t="e">
        <f>H751+I751</f>
        <v>#REF!</v>
      </c>
      <c r="L751" s="211" t="e">
        <f>H751+J751</f>
        <v>#REF!</v>
      </c>
      <c r="M751" s="211" t="e">
        <f>I751+K751</f>
        <v>#REF!</v>
      </c>
      <c r="N751" s="211" t="e">
        <f t="shared" ref="N751:O751" si="1437">J751+L751</f>
        <v>#REF!</v>
      </c>
      <c r="O751" s="211" t="e">
        <f t="shared" si="1437"/>
        <v>#REF!</v>
      </c>
      <c r="P751" s="211" t="e">
        <f>L751+N751</f>
        <v>#REF!</v>
      </c>
      <c r="Q751" s="211" t="e">
        <f t="shared" ref="Q751:R751" si="1438">M751+O751</f>
        <v>#REF!</v>
      </c>
      <c r="R751" s="211" t="e">
        <f t="shared" si="1438"/>
        <v>#REF!</v>
      </c>
      <c r="S751" s="211" t="e">
        <f t="shared" ref="S751" si="1439">O751+Q751</f>
        <v>#REF!</v>
      </c>
      <c r="T751" s="211" t="e">
        <f t="shared" ref="T751" si="1440">P751+R751</f>
        <v>#REF!</v>
      </c>
      <c r="U751" s="211" t="e">
        <f t="shared" ref="U751" si="1441">Q751+S751</f>
        <v>#REF!</v>
      </c>
      <c r="V751" s="211" t="e">
        <f t="shared" ref="V751" si="1442">R751+T751</f>
        <v>#REF!</v>
      </c>
      <c r="W751" s="211" t="e">
        <f t="shared" ref="W751" si="1443">S751+U751</f>
        <v>#REF!</v>
      </c>
      <c r="X751" s="211" t="e">
        <f t="shared" ref="X751" si="1444">T751+V751</f>
        <v>#REF!</v>
      </c>
      <c r="Y751" s="211" t="e">
        <f t="shared" ref="Y751" si="1445">U751+W751</f>
        <v>#REF!</v>
      </c>
      <c r="Z751" s="211" t="e">
        <f t="shared" ref="Z751" si="1446">V751+X751</f>
        <v>#REF!</v>
      </c>
      <c r="AA751" s="211" t="e">
        <f t="shared" ref="AA751" si="1447">W751+Y751</f>
        <v>#REF!</v>
      </c>
      <c r="AB751" s="211" t="e">
        <f t="shared" ref="AB751" si="1448">X751+Z751</f>
        <v>#REF!</v>
      </c>
    </row>
    <row r="752" spans="1:28" ht="25.5" hidden="1" customHeight="1" x14ac:dyDescent="0.2">
      <c r="A752" s="213" t="s">
        <v>185</v>
      </c>
      <c r="B752" s="225">
        <v>801</v>
      </c>
      <c r="C752" s="206" t="s">
        <v>194</v>
      </c>
      <c r="D752" s="206" t="s">
        <v>192</v>
      </c>
      <c r="E752" s="206" t="s">
        <v>184</v>
      </c>
      <c r="F752" s="206"/>
      <c r="G752" s="211"/>
      <c r="H752" s="211"/>
      <c r="I752" s="211" t="e">
        <f>I753</f>
        <v>#REF!</v>
      </c>
      <c r="J752" s="211" t="e">
        <f>J753</f>
        <v>#REF!</v>
      </c>
      <c r="K752" s="211" t="e">
        <f>K753</f>
        <v>#REF!</v>
      </c>
      <c r="L752" s="211" t="e">
        <f>L753</f>
        <v>#REF!</v>
      </c>
      <c r="M752" s="211" t="e">
        <f>M753</f>
        <v>#REF!</v>
      </c>
      <c r="N752" s="211" t="e">
        <f t="shared" ref="N752:AB752" si="1449">N753</f>
        <v>#REF!</v>
      </c>
      <c r="O752" s="211" t="e">
        <f t="shared" si="1449"/>
        <v>#REF!</v>
      </c>
      <c r="P752" s="211" t="e">
        <f t="shared" si="1449"/>
        <v>#REF!</v>
      </c>
      <c r="Q752" s="211" t="e">
        <f t="shared" si="1449"/>
        <v>#REF!</v>
      </c>
      <c r="R752" s="211" t="e">
        <f t="shared" si="1449"/>
        <v>#REF!</v>
      </c>
      <c r="S752" s="211" t="e">
        <f t="shared" si="1449"/>
        <v>#REF!</v>
      </c>
      <c r="T752" s="211" t="e">
        <f t="shared" si="1449"/>
        <v>#REF!</v>
      </c>
      <c r="U752" s="211" t="e">
        <f t="shared" si="1449"/>
        <v>#REF!</v>
      </c>
      <c r="V752" s="211" t="e">
        <f t="shared" si="1449"/>
        <v>#REF!</v>
      </c>
      <c r="W752" s="211" t="e">
        <f t="shared" si="1449"/>
        <v>#REF!</v>
      </c>
      <c r="X752" s="211" t="e">
        <f t="shared" si="1449"/>
        <v>#REF!</v>
      </c>
      <c r="Y752" s="211" t="e">
        <f t="shared" si="1449"/>
        <v>#REF!</v>
      </c>
      <c r="Z752" s="211" t="e">
        <f t="shared" si="1449"/>
        <v>#REF!</v>
      </c>
      <c r="AA752" s="211" t="e">
        <f t="shared" si="1449"/>
        <v>#REF!</v>
      </c>
      <c r="AB752" s="211" t="e">
        <f t="shared" si="1449"/>
        <v>#REF!</v>
      </c>
    </row>
    <row r="753" spans="1:28" ht="12.75" hidden="1" customHeight="1" x14ac:dyDescent="0.2">
      <c r="A753" s="213" t="s">
        <v>63</v>
      </c>
      <c r="B753" s="225">
        <v>801</v>
      </c>
      <c r="C753" s="206" t="s">
        <v>194</v>
      </c>
      <c r="D753" s="206" t="s">
        <v>192</v>
      </c>
      <c r="E753" s="206" t="s">
        <v>184</v>
      </c>
      <c r="F753" s="206" t="s">
        <v>64</v>
      </c>
      <c r="G753" s="211"/>
      <c r="H753" s="211"/>
      <c r="I753" s="211" t="e">
        <f>#REF!+G753</f>
        <v>#REF!</v>
      </c>
      <c r="J753" s="211" t="e">
        <f>G753+I753</f>
        <v>#REF!</v>
      </c>
      <c r="K753" s="211" t="e">
        <f>H753+I753</f>
        <v>#REF!</v>
      </c>
      <c r="L753" s="211" t="e">
        <f>H753+J753</f>
        <v>#REF!</v>
      </c>
      <c r="M753" s="211" t="e">
        <f>I753+K753</f>
        <v>#REF!</v>
      </c>
      <c r="N753" s="211" t="e">
        <f t="shared" ref="N753:O753" si="1450">J753+L753</f>
        <v>#REF!</v>
      </c>
      <c r="O753" s="211" t="e">
        <f t="shared" si="1450"/>
        <v>#REF!</v>
      </c>
      <c r="P753" s="211" t="e">
        <f>L753+N753</f>
        <v>#REF!</v>
      </c>
      <c r="Q753" s="211" t="e">
        <f t="shared" ref="Q753:R753" si="1451">M753+O753</f>
        <v>#REF!</v>
      </c>
      <c r="R753" s="211" t="e">
        <f t="shared" si="1451"/>
        <v>#REF!</v>
      </c>
      <c r="S753" s="211" t="e">
        <f t="shared" ref="S753" si="1452">O753+Q753</f>
        <v>#REF!</v>
      </c>
      <c r="T753" s="211" t="e">
        <f t="shared" ref="T753" si="1453">P753+R753</f>
        <v>#REF!</v>
      </c>
      <c r="U753" s="211" t="e">
        <f t="shared" ref="U753" si="1454">Q753+S753</f>
        <v>#REF!</v>
      </c>
      <c r="V753" s="211" t="e">
        <f t="shared" ref="V753" si="1455">R753+T753</f>
        <v>#REF!</v>
      </c>
      <c r="W753" s="211" t="e">
        <f t="shared" ref="W753" si="1456">S753+U753</f>
        <v>#REF!</v>
      </c>
      <c r="X753" s="211" t="e">
        <f t="shared" ref="X753" si="1457">T753+V753</f>
        <v>#REF!</v>
      </c>
      <c r="Y753" s="211" t="e">
        <f t="shared" ref="Y753" si="1458">U753+W753</f>
        <v>#REF!</v>
      </c>
      <c r="Z753" s="211" t="e">
        <f t="shared" ref="Z753" si="1459">V753+X753</f>
        <v>#REF!</v>
      </c>
      <c r="AA753" s="211" t="e">
        <f t="shared" ref="AA753" si="1460">W753+Y753</f>
        <v>#REF!</v>
      </c>
      <c r="AB753" s="211" t="e">
        <f t="shared" ref="AB753" si="1461">X753+Z753</f>
        <v>#REF!</v>
      </c>
    </row>
    <row r="754" spans="1:28" s="323" customFormat="1" ht="18" hidden="1" customHeight="1" x14ac:dyDescent="0.2">
      <c r="A754" s="340" t="s">
        <v>1105</v>
      </c>
      <c r="B754" s="203">
        <v>801</v>
      </c>
      <c r="C754" s="204" t="s">
        <v>194</v>
      </c>
      <c r="D754" s="204" t="s">
        <v>212</v>
      </c>
      <c r="E754" s="204"/>
      <c r="F754" s="204"/>
      <c r="G754" s="229">
        <f>G755+G771+G773+G778+G783</f>
        <v>0</v>
      </c>
      <c r="H754" s="229">
        <f>H773+H778+H783+H777</f>
        <v>3126</v>
      </c>
      <c r="I754" s="229">
        <f>I773+I778+I783+I777</f>
        <v>-22</v>
      </c>
      <c r="J754" s="229">
        <f>J773+J778+J783+J777</f>
        <v>3104</v>
      </c>
      <c r="K754" s="229">
        <f>K773+K778+K783+K777+K780</f>
        <v>-103</v>
      </c>
      <c r="L754" s="229">
        <f>L773+L778+L783+L777+L780</f>
        <v>3391</v>
      </c>
      <c r="M754" s="229">
        <f>M773+M778+M783+M777+M780</f>
        <v>3391</v>
      </c>
      <c r="N754" s="229">
        <f t="shared" ref="N754:R754" si="1462">N773+N778+N783+N777+N780</f>
        <v>322</v>
      </c>
      <c r="O754" s="229">
        <f t="shared" si="1462"/>
        <v>3713</v>
      </c>
      <c r="P754" s="229">
        <f t="shared" si="1462"/>
        <v>3713</v>
      </c>
      <c r="Q754" s="229">
        <f t="shared" si="1462"/>
        <v>0</v>
      </c>
      <c r="R754" s="229">
        <f t="shared" si="1462"/>
        <v>3713</v>
      </c>
      <c r="S754" s="229">
        <f t="shared" ref="S754:T754" si="1463">S773+S778+S783+S777+S780</f>
        <v>2847.2</v>
      </c>
      <c r="T754" s="229">
        <f t="shared" si="1463"/>
        <v>6752.2</v>
      </c>
      <c r="U754" s="229">
        <f t="shared" ref="U754" si="1464">U773+U778+U783+U777+U780</f>
        <v>-343.2</v>
      </c>
      <c r="V754" s="229">
        <f>V773+V778+V783+V777+V780</f>
        <v>5602.7</v>
      </c>
      <c r="W754" s="229">
        <f t="shared" ref="W754:X754" si="1465">W773+W778+W783+W777+W780</f>
        <v>1018.3</v>
      </c>
      <c r="X754" s="229">
        <f t="shared" si="1465"/>
        <v>6981</v>
      </c>
      <c r="Y754" s="229">
        <f t="shared" ref="Y754:Z754" si="1466">Y773+Y778+Y783+Y777+Y780</f>
        <v>-6981</v>
      </c>
      <c r="Z754" s="229">
        <f t="shared" si="1466"/>
        <v>0</v>
      </c>
      <c r="AA754" s="229">
        <f t="shared" ref="AA754:AB754" si="1467">AA773+AA778+AA783+AA777+AA780</f>
        <v>0</v>
      </c>
      <c r="AB754" s="229">
        <f t="shared" si="1467"/>
        <v>0</v>
      </c>
    </row>
    <row r="755" spans="1:28" ht="36.75" hidden="1" customHeight="1" x14ac:dyDescent="0.2">
      <c r="A755" s="213" t="s">
        <v>951</v>
      </c>
      <c r="B755" s="225">
        <v>801</v>
      </c>
      <c r="C755" s="206" t="s">
        <v>194</v>
      </c>
      <c r="D755" s="206" t="s">
        <v>212</v>
      </c>
      <c r="E755" s="206" t="s">
        <v>486</v>
      </c>
      <c r="F755" s="206"/>
      <c r="G755" s="211"/>
      <c r="H755" s="211"/>
      <c r="I755" s="211">
        <f>I756+I757+I758</f>
        <v>-120</v>
      </c>
      <c r="J755" s="211" t="e">
        <f>J756+J757+J758</f>
        <v>#REF!</v>
      </c>
      <c r="K755" s="211">
        <f>K756+K757+K758</f>
        <v>-120</v>
      </c>
      <c r="L755" s="211" t="e">
        <f>L756+L757+L758</f>
        <v>#REF!</v>
      </c>
      <c r="M755" s="211" t="e">
        <f>M756+M757+M758</f>
        <v>#REF!</v>
      </c>
      <c r="N755" s="211" t="e">
        <f t="shared" ref="N755:R755" si="1468">N756+N757+N758</f>
        <v>#REF!</v>
      </c>
      <c r="O755" s="211" t="e">
        <f t="shared" si="1468"/>
        <v>#REF!</v>
      </c>
      <c r="P755" s="211" t="e">
        <f t="shared" si="1468"/>
        <v>#REF!</v>
      </c>
      <c r="Q755" s="211" t="e">
        <f t="shared" si="1468"/>
        <v>#REF!</v>
      </c>
      <c r="R755" s="211" t="e">
        <f t="shared" si="1468"/>
        <v>#REF!</v>
      </c>
      <c r="S755" s="211" t="e">
        <f t="shared" ref="S755:T755" si="1469">S756+S757+S758</f>
        <v>#REF!</v>
      </c>
      <c r="T755" s="211" t="e">
        <f t="shared" si="1469"/>
        <v>#REF!</v>
      </c>
      <c r="U755" s="211" t="e">
        <f t="shared" ref="U755:V755" si="1470">U756+U757+U758</f>
        <v>#REF!</v>
      </c>
      <c r="V755" s="211" t="e">
        <f t="shared" si="1470"/>
        <v>#REF!</v>
      </c>
      <c r="W755" s="211" t="e">
        <f t="shared" ref="W755:X755" si="1471">W756+W757+W758</f>
        <v>#REF!</v>
      </c>
      <c r="X755" s="211" t="e">
        <f t="shared" si="1471"/>
        <v>#REF!</v>
      </c>
      <c r="Y755" s="211" t="e">
        <f t="shared" ref="Y755:Z755" si="1472">Y756+Y757+Y758</f>
        <v>#REF!</v>
      </c>
      <c r="Z755" s="211" t="e">
        <f t="shared" si="1472"/>
        <v>#REF!</v>
      </c>
      <c r="AA755" s="211" t="e">
        <f t="shared" ref="AA755:AB755" si="1473">AA756+AA757+AA758</f>
        <v>#REF!</v>
      </c>
      <c r="AB755" s="211" t="e">
        <f t="shared" si="1473"/>
        <v>#REF!</v>
      </c>
    </row>
    <row r="756" spans="1:28" ht="27" hidden="1" customHeight="1" x14ac:dyDescent="0.2">
      <c r="A756" s="213" t="s">
        <v>511</v>
      </c>
      <c r="B756" s="225">
        <v>801</v>
      </c>
      <c r="C756" s="206" t="s">
        <v>194</v>
      </c>
      <c r="D756" s="206" t="s">
        <v>212</v>
      </c>
      <c r="E756" s="206" t="s">
        <v>522</v>
      </c>
      <c r="F756" s="206" t="s">
        <v>94</v>
      </c>
      <c r="G756" s="211"/>
      <c r="H756" s="211"/>
      <c r="I756" s="211">
        <v>-10</v>
      </c>
      <c r="J756" s="211" t="e">
        <f>#REF!+I756</f>
        <v>#REF!</v>
      </c>
      <c r="K756" s="211">
        <v>-10</v>
      </c>
      <c r="L756" s="211" t="e">
        <f>#REF!+J756</f>
        <v>#REF!</v>
      </c>
      <c r="M756" s="211" t="e">
        <f>#REF!+K756</f>
        <v>#REF!</v>
      </c>
      <c r="N756" s="211" t="e">
        <f>#REF!+L756</f>
        <v>#REF!</v>
      </c>
      <c r="O756" s="211" t="e">
        <f>#REF!+M756</f>
        <v>#REF!</v>
      </c>
      <c r="P756" s="211" t="e">
        <f>#REF!+N756</f>
        <v>#REF!</v>
      </c>
      <c r="Q756" s="211" t="e">
        <f>#REF!+O756</f>
        <v>#REF!</v>
      </c>
      <c r="R756" s="211" t="e">
        <f>#REF!+P756</f>
        <v>#REF!</v>
      </c>
      <c r="S756" s="211" t="e">
        <f>#REF!+Q756</f>
        <v>#REF!</v>
      </c>
      <c r="T756" s="211" t="e">
        <f>#REF!+R756</f>
        <v>#REF!</v>
      </c>
      <c r="U756" s="211" t="e">
        <f>#REF!+S756</f>
        <v>#REF!</v>
      </c>
      <c r="V756" s="211" t="e">
        <f>#REF!+T756</f>
        <v>#REF!</v>
      </c>
      <c r="W756" s="211" t="e">
        <f>#REF!+U756</f>
        <v>#REF!</v>
      </c>
      <c r="X756" s="211" t="e">
        <f>#REF!+V756</f>
        <v>#REF!</v>
      </c>
      <c r="Y756" s="211" t="e">
        <f>#REF!+W756</f>
        <v>#REF!</v>
      </c>
      <c r="Z756" s="211" t="e">
        <f>#REF!+X756</f>
        <v>#REF!</v>
      </c>
      <c r="AA756" s="211" t="e">
        <f>#REF!+Y756</f>
        <v>#REF!</v>
      </c>
      <c r="AB756" s="211" t="e">
        <f>#REF!+Z756</f>
        <v>#REF!</v>
      </c>
    </row>
    <row r="757" spans="1:28" ht="27.75" hidden="1" customHeight="1" x14ac:dyDescent="0.2">
      <c r="A757" s="213" t="s">
        <v>717</v>
      </c>
      <c r="B757" s="225">
        <v>801</v>
      </c>
      <c r="C757" s="206" t="s">
        <v>194</v>
      </c>
      <c r="D757" s="206" t="s">
        <v>212</v>
      </c>
      <c r="E757" s="206" t="s">
        <v>523</v>
      </c>
      <c r="F757" s="206" t="s">
        <v>94</v>
      </c>
      <c r="G757" s="211"/>
      <c r="H757" s="211"/>
      <c r="I757" s="211">
        <v>-10</v>
      </c>
      <c r="J757" s="211" t="e">
        <f>#REF!+I757</f>
        <v>#REF!</v>
      </c>
      <c r="K757" s="211">
        <v>-10</v>
      </c>
      <c r="L757" s="211" t="e">
        <f>#REF!+J757</f>
        <v>#REF!</v>
      </c>
      <c r="M757" s="211" t="e">
        <f>#REF!+K757</f>
        <v>#REF!</v>
      </c>
      <c r="N757" s="211" t="e">
        <f>#REF!+L757</f>
        <v>#REF!</v>
      </c>
      <c r="O757" s="211" t="e">
        <f>#REF!+M757</f>
        <v>#REF!</v>
      </c>
      <c r="P757" s="211" t="e">
        <f>#REF!+N757</f>
        <v>#REF!</v>
      </c>
      <c r="Q757" s="211" t="e">
        <f>#REF!+O757</f>
        <v>#REF!</v>
      </c>
      <c r="R757" s="211" t="e">
        <f>#REF!+P757</f>
        <v>#REF!</v>
      </c>
      <c r="S757" s="211" t="e">
        <f>#REF!+Q757</f>
        <v>#REF!</v>
      </c>
      <c r="T757" s="211" t="e">
        <f>#REF!+R757</f>
        <v>#REF!</v>
      </c>
      <c r="U757" s="211" t="e">
        <f>#REF!+S757</f>
        <v>#REF!</v>
      </c>
      <c r="V757" s="211" t="e">
        <f>#REF!+T757</f>
        <v>#REF!</v>
      </c>
      <c r="W757" s="211" t="e">
        <f>#REF!+U757</f>
        <v>#REF!</v>
      </c>
      <c r="X757" s="211" t="e">
        <f>#REF!+V757</f>
        <v>#REF!</v>
      </c>
      <c r="Y757" s="211" t="e">
        <f>#REF!+W757</f>
        <v>#REF!</v>
      </c>
      <c r="Z757" s="211" t="e">
        <f>#REF!+X757</f>
        <v>#REF!</v>
      </c>
      <c r="AA757" s="211" t="e">
        <f>#REF!+Y757</f>
        <v>#REF!</v>
      </c>
      <c r="AB757" s="211" t="e">
        <f>#REF!+Z757</f>
        <v>#REF!</v>
      </c>
    </row>
    <row r="758" spans="1:28" hidden="1" x14ac:dyDescent="0.2">
      <c r="A758" s="213" t="s">
        <v>512</v>
      </c>
      <c r="B758" s="225">
        <v>801</v>
      </c>
      <c r="C758" s="206" t="s">
        <v>194</v>
      </c>
      <c r="D758" s="206" t="s">
        <v>212</v>
      </c>
      <c r="E758" s="206" t="s">
        <v>526</v>
      </c>
      <c r="F758" s="206" t="s">
        <v>94</v>
      </c>
      <c r="G758" s="211"/>
      <c r="H758" s="211"/>
      <c r="I758" s="211">
        <v>-100</v>
      </c>
      <c r="J758" s="211" t="e">
        <f>#REF!+I758</f>
        <v>#REF!</v>
      </c>
      <c r="K758" s="211">
        <v>-100</v>
      </c>
      <c r="L758" s="211" t="e">
        <f>#REF!+J758</f>
        <v>#REF!</v>
      </c>
      <c r="M758" s="211" t="e">
        <f>#REF!+K758</f>
        <v>#REF!</v>
      </c>
      <c r="N758" s="211" t="e">
        <f>#REF!+L758</f>
        <v>#REF!</v>
      </c>
      <c r="O758" s="211" t="e">
        <f>#REF!+M758</f>
        <v>#REF!</v>
      </c>
      <c r="P758" s="211" t="e">
        <f>#REF!+N758</f>
        <v>#REF!</v>
      </c>
      <c r="Q758" s="211" t="e">
        <f>#REF!+O758</f>
        <v>#REF!</v>
      </c>
      <c r="R758" s="211" t="e">
        <f>#REF!+P758</f>
        <v>#REF!</v>
      </c>
      <c r="S758" s="211" t="e">
        <f>#REF!+Q758</f>
        <v>#REF!</v>
      </c>
      <c r="T758" s="211" t="e">
        <f>#REF!+R758</f>
        <v>#REF!</v>
      </c>
      <c r="U758" s="211" t="e">
        <f>#REF!+S758</f>
        <v>#REF!</v>
      </c>
      <c r="V758" s="211" t="e">
        <f>#REF!+T758</f>
        <v>#REF!</v>
      </c>
      <c r="W758" s="211" t="e">
        <f>#REF!+U758</f>
        <v>#REF!</v>
      </c>
      <c r="X758" s="211" t="e">
        <f>#REF!+V758</f>
        <v>#REF!</v>
      </c>
      <c r="Y758" s="211" t="e">
        <f>#REF!+W758</f>
        <v>#REF!</v>
      </c>
      <c r="Z758" s="211" t="e">
        <f>#REF!+X758</f>
        <v>#REF!</v>
      </c>
      <c r="AA758" s="211" t="e">
        <f>#REF!+Y758</f>
        <v>#REF!</v>
      </c>
      <c r="AB758" s="211" t="e">
        <f>#REF!+Z758</f>
        <v>#REF!</v>
      </c>
    </row>
    <row r="759" spans="1:28" hidden="1" x14ac:dyDescent="0.2">
      <c r="A759" s="213" t="s">
        <v>402</v>
      </c>
      <c r="B759" s="225">
        <v>801</v>
      </c>
      <c r="C759" s="206" t="s">
        <v>194</v>
      </c>
      <c r="D759" s="206" t="s">
        <v>212</v>
      </c>
      <c r="E759" s="206" t="s">
        <v>62</v>
      </c>
      <c r="F759" s="206"/>
      <c r="G759" s="211"/>
      <c r="H759" s="211"/>
      <c r="I759" s="211">
        <f>I760+I763+I767+I769+I765</f>
        <v>-120</v>
      </c>
      <c r="J759" s="211">
        <f>J760+J763+J767+J769+J765</f>
        <v>-120</v>
      </c>
      <c r="K759" s="211">
        <f>K760+K763+K767+K769+K765</f>
        <v>-120</v>
      </c>
      <c r="L759" s="211">
        <f>L760+L763+L767+L769+L765</f>
        <v>-120</v>
      </c>
      <c r="M759" s="211">
        <f>M760+M763+M767+M769+M765</f>
        <v>-240</v>
      </c>
      <c r="N759" s="211">
        <f t="shared" ref="N759:R759" si="1474">N760+N763+N767+N769+N765</f>
        <v>-240</v>
      </c>
      <c r="O759" s="211">
        <f t="shared" si="1474"/>
        <v>-360</v>
      </c>
      <c r="P759" s="211">
        <f t="shared" si="1474"/>
        <v>-360</v>
      </c>
      <c r="Q759" s="211">
        <f t="shared" si="1474"/>
        <v>-600</v>
      </c>
      <c r="R759" s="211">
        <f t="shared" si="1474"/>
        <v>-600</v>
      </c>
      <c r="S759" s="211">
        <f t="shared" ref="S759:T759" si="1475">S760+S763+S767+S769+S765</f>
        <v>-960</v>
      </c>
      <c r="T759" s="211">
        <f t="shared" si="1475"/>
        <v>-960</v>
      </c>
      <c r="U759" s="211">
        <f t="shared" ref="U759:V759" si="1476">U760+U763+U767+U769+U765</f>
        <v>-1560</v>
      </c>
      <c r="V759" s="211">
        <f t="shared" si="1476"/>
        <v>-1560</v>
      </c>
      <c r="W759" s="211">
        <f t="shared" ref="W759:X759" si="1477">W760+W763+W767+W769+W765</f>
        <v>-2520</v>
      </c>
      <c r="X759" s="211">
        <f t="shared" si="1477"/>
        <v>-2520</v>
      </c>
      <c r="Y759" s="211">
        <f t="shared" ref="Y759:Z759" si="1478">Y760+Y763+Y767+Y769+Y765</f>
        <v>-4080</v>
      </c>
      <c r="Z759" s="211">
        <f t="shared" si="1478"/>
        <v>-4080</v>
      </c>
      <c r="AA759" s="211">
        <f t="shared" ref="AA759:AB759" si="1479">AA760+AA763+AA767+AA769+AA765</f>
        <v>-6600</v>
      </c>
      <c r="AB759" s="211">
        <f t="shared" si="1479"/>
        <v>-6600</v>
      </c>
    </row>
    <row r="760" spans="1:28" ht="30" hidden="1" x14ac:dyDescent="0.2">
      <c r="A760" s="213" t="s">
        <v>376</v>
      </c>
      <c r="B760" s="203">
        <v>801</v>
      </c>
      <c r="C760" s="206" t="s">
        <v>194</v>
      </c>
      <c r="D760" s="206" t="s">
        <v>212</v>
      </c>
      <c r="E760" s="206" t="s">
        <v>177</v>
      </c>
      <c r="F760" s="206"/>
      <c r="G760" s="211"/>
      <c r="H760" s="211"/>
      <c r="I760" s="211"/>
      <c r="J760" s="211">
        <f>J762+J761</f>
        <v>0</v>
      </c>
      <c r="K760" s="211"/>
      <c r="L760" s="211">
        <f>L762+L761</f>
        <v>0</v>
      </c>
      <c r="M760" s="211">
        <f>M762+M761</f>
        <v>0</v>
      </c>
      <c r="N760" s="211">
        <f t="shared" ref="N760:R760" si="1480">N762+N761</f>
        <v>0</v>
      </c>
      <c r="O760" s="211">
        <f t="shared" si="1480"/>
        <v>0</v>
      </c>
      <c r="P760" s="211">
        <f t="shared" si="1480"/>
        <v>0</v>
      </c>
      <c r="Q760" s="211">
        <f t="shared" si="1480"/>
        <v>0</v>
      </c>
      <c r="R760" s="211">
        <f t="shared" si="1480"/>
        <v>0</v>
      </c>
      <c r="S760" s="211">
        <f t="shared" ref="S760:T760" si="1481">S762+S761</f>
        <v>0</v>
      </c>
      <c r="T760" s="211">
        <f t="shared" si="1481"/>
        <v>0</v>
      </c>
      <c r="U760" s="211">
        <f t="shared" ref="U760:V760" si="1482">U762+U761</f>
        <v>0</v>
      </c>
      <c r="V760" s="211">
        <f t="shared" si="1482"/>
        <v>0</v>
      </c>
      <c r="W760" s="211">
        <f t="shared" ref="W760:X760" si="1483">W762+W761</f>
        <v>0</v>
      </c>
      <c r="X760" s="211">
        <f t="shared" si="1483"/>
        <v>0</v>
      </c>
      <c r="Y760" s="211">
        <f t="shared" ref="Y760:Z760" si="1484">Y762+Y761</f>
        <v>0</v>
      </c>
      <c r="Z760" s="211">
        <f t="shared" si="1484"/>
        <v>0</v>
      </c>
      <c r="AA760" s="211">
        <f t="shared" ref="AA760:AB760" si="1485">AA762+AA761</f>
        <v>0</v>
      </c>
      <c r="AB760" s="211">
        <f t="shared" si="1485"/>
        <v>0</v>
      </c>
    </row>
    <row r="761" spans="1:28" hidden="1" x14ac:dyDescent="0.2">
      <c r="A761" s="213" t="s">
        <v>1222</v>
      </c>
      <c r="B761" s="225">
        <v>801</v>
      </c>
      <c r="C761" s="206" t="s">
        <v>194</v>
      </c>
      <c r="D761" s="206" t="s">
        <v>212</v>
      </c>
      <c r="E761" s="206" t="s">
        <v>177</v>
      </c>
      <c r="F761" s="206" t="s">
        <v>94</v>
      </c>
      <c r="G761" s="211"/>
      <c r="H761" s="211"/>
      <c r="I761" s="211"/>
      <c r="J761" s="211">
        <f>G761+I761</f>
        <v>0</v>
      </c>
      <c r="K761" s="211"/>
      <c r="L761" s="211">
        <f>H761+J761</f>
        <v>0</v>
      </c>
      <c r="M761" s="211">
        <f>I761+K761</f>
        <v>0</v>
      </c>
      <c r="N761" s="211">
        <f t="shared" ref="N761:O762" si="1486">J761+L761</f>
        <v>0</v>
      </c>
      <c r="O761" s="211">
        <f t="shared" si="1486"/>
        <v>0</v>
      </c>
      <c r="P761" s="211">
        <f>L761+N761</f>
        <v>0</v>
      </c>
      <c r="Q761" s="211">
        <f t="shared" ref="Q761:R762" si="1487">M761+O761</f>
        <v>0</v>
      </c>
      <c r="R761" s="211">
        <f t="shared" si="1487"/>
        <v>0</v>
      </c>
      <c r="S761" s="211">
        <f t="shared" ref="S761:S762" si="1488">O761+Q761</f>
        <v>0</v>
      </c>
      <c r="T761" s="211">
        <f t="shared" ref="T761:T762" si="1489">P761+R761</f>
        <v>0</v>
      </c>
      <c r="U761" s="211">
        <f t="shared" ref="U761:U762" si="1490">Q761+S761</f>
        <v>0</v>
      </c>
      <c r="V761" s="211">
        <f t="shared" ref="V761:V762" si="1491">R761+T761</f>
        <v>0</v>
      </c>
      <c r="W761" s="211">
        <f t="shared" ref="W761:W762" si="1492">S761+U761</f>
        <v>0</v>
      </c>
      <c r="X761" s="211">
        <f t="shared" ref="X761:X762" si="1493">T761+V761</f>
        <v>0</v>
      </c>
      <c r="Y761" s="211">
        <f t="shared" ref="Y761:Y762" si="1494">U761+W761</f>
        <v>0</v>
      </c>
      <c r="Z761" s="211">
        <f t="shared" ref="Z761:Z762" si="1495">V761+X761</f>
        <v>0</v>
      </c>
      <c r="AA761" s="211">
        <f t="shared" ref="AA761:AA762" si="1496">W761+Y761</f>
        <v>0</v>
      </c>
      <c r="AB761" s="211">
        <f t="shared" ref="AB761:AB762" si="1497">X761+Z761</f>
        <v>0</v>
      </c>
    </row>
    <row r="762" spans="1:28" ht="12.75" hidden="1" customHeight="1" x14ac:dyDescent="0.2">
      <c r="A762" s="213" t="s">
        <v>1222</v>
      </c>
      <c r="B762" s="225">
        <v>801</v>
      </c>
      <c r="C762" s="206" t="s">
        <v>194</v>
      </c>
      <c r="D762" s="206" t="s">
        <v>212</v>
      </c>
      <c r="E762" s="206" t="s">
        <v>177</v>
      </c>
      <c r="F762" s="206" t="s">
        <v>64</v>
      </c>
      <c r="G762" s="211"/>
      <c r="H762" s="211"/>
      <c r="I762" s="211"/>
      <c r="J762" s="211">
        <f>G762+I762</f>
        <v>0</v>
      </c>
      <c r="K762" s="211"/>
      <c r="L762" s="211">
        <f>H762+J762</f>
        <v>0</v>
      </c>
      <c r="M762" s="211">
        <f>I762+K762</f>
        <v>0</v>
      </c>
      <c r="N762" s="211">
        <f t="shared" si="1486"/>
        <v>0</v>
      </c>
      <c r="O762" s="211">
        <f t="shared" si="1486"/>
        <v>0</v>
      </c>
      <c r="P762" s="211">
        <f>L762+N762</f>
        <v>0</v>
      </c>
      <c r="Q762" s="211">
        <f t="shared" si="1487"/>
        <v>0</v>
      </c>
      <c r="R762" s="211">
        <f t="shared" si="1487"/>
        <v>0</v>
      </c>
      <c r="S762" s="211">
        <f t="shared" si="1488"/>
        <v>0</v>
      </c>
      <c r="T762" s="211">
        <f t="shared" si="1489"/>
        <v>0</v>
      </c>
      <c r="U762" s="211">
        <f t="shared" si="1490"/>
        <v>0</v>
      </c>
      <c r="V762" s="211">
        <f t="shared" si="1491"/>
        <v>0</v>
      </c>
      <c r="W762" s="211">
        <f t="shared" si="1492"/>
        <v>0</v>
      </c>
      <c r="X762" s="211">
        <f t="shared" si="1493"/>
        <v>0</v>
      </c>
      <c r="Y762" s="211">
        <f t="shared" si="1494"/>
        <v>0</v>
      </c>
      <c r="Z762" s="211">
        <f t="shared" si="1495"/>
        <v>0</v>
      </c>
      <c r="AA762" s="211">
        <f t="shared" si="1496"/>
        <v>0</v>
      </c>
      <c r="AB762" s="211">
        <f t="shared" si="1497"/>
        <v>0</v>
      </c>
    </row>
    <row r="763" spans="1:28" ht="38.25" hidden="1" customHeight="1" x14ac:dyDescent="0.2">
      <c r="A763" s="213" t="s">
        <v>377</v>
      </c>
      <c r="B763" s="225">
        <v>801</v>
      </c>
      <c r="C763" s="206" t="s">
        <v>194</v>
      </c>
      <c r="D763" s="206" t="s">
        <v>212</v>
      </c>
      <c r="E763" s="206" t="s">
        <v>133</v>
      </c>
      <c r="F763" s="206"/>
      <c r="G763" s="211"/>
      <c r="H763" s="211"/>
      <c r="I763" s="211"/>
      <c r="J763" s="211">
        <f>J764</f>
        <v>0</v>
      </c>
      <c r="K763" s="211"/>
      <c r="L763" s="211">
        <f>L764</f>
        <v>0</v>
      </c>
      <c r="M763" s="211">
        <f>M764</f>
        <v>0</v>
      </c>
      <c r="N763" s="211">
        <f t="shared" ref="N763:AB763" si="1498">N764</f>
        <v>0</v>
      </c>
      <c r="O763" s="211">
        <f t="shared" si="1498"/>
        <v>0</v>
      </c>
      <c r="P763" s="211">
        <f t="shared" si="1498"/>
        <v>0</v>
      </c>
      <c r="Q763" s="211">
        <f t="shared" si="1498"/>
        <v>0</v>
      </c>
      <c r="R763" s="211">
        <f t="shared" si="1498"/>
        <v>0</v>
      </c>
      <c r="S763" s="211">
        <f t="shared" si="1498"/>
        <v>0</v>
      </c>
      <c r="T763" s="211">
        <f t="shared" si="1498"/>
        <v>0</v>
      </c>
      <c r="U763" s="211">
        <f t="shared" si="1498"/>
        <v>0</v>
      </c>
      <c r="V763" s="211">
        <f t="shared" si="1498"/>
        <v>0</v>
      </c>
      <c r="W763" s="211">
        <f t="shared" si="1498"/>
        <v>0</v>
      </c>
      <c r="X763" s="211">
        <f t="shared" si="1498"/>
        <v>0</v>
      </c>
      <c r="Y763" s="211">
        <f t="shared" si="1498"/>
        <v>0</v>
      </c>
      <c r="Z763" s="211">
        <f t="shared" si="1498"/>
        <v>0</v>
      </c>
      <c r="AA763" s="211">
        <f t="shared" si="1498"/>
        <v>0</v>
      </c>
      <c r="AB763" s="211">
        <f t="shared" si="1498"/>
        <v>0</v>
      </c>
    </row>
    <row r="764" spans="1:28" ht="24.75" hidden="1" customHeight="1" x14ac:dyDescent="0.2">
      <c r="A764" s="213" t="s">
        <v>1222</v>
      </c>
      <c r="B764" s="225">
        <v>801</v>
      </c>
      <c r="C764" s="206" t="s">
        <v>194</v>
      </c>
      <c r="D764" s="206" t="s">
        <v>212</v>
      </c>
      <c r="E764" s="206" t="s">
        <v>133</v>
      </c>
      <c r="F764" s="206" t="s">
        <v>94</v>
      </c>
      <c r="G764" s="211"/>
      <c r="H764" s="211"/>
      <c r="I764" s="211"/>
      <c r="J764" s="211">
        <f>G764+I764</f>
        <v>0</v>
      </c>
      <c r="K764" s="211"/>
      <c r="L764" s="211">
        <f>H764+J764</f>
        <v>0</v>
      </c>
      <c r="M764" s="211">
        <f>I764+K764</f>
        <v>0</v>
      </c>
      <c r="N764" s="211">
        <f t="shared" ref="N764:O764" si="1499">J764+L764</f>
        <v>0</v>
      </c>
      <c r="O764" s="211">
        <f t="shared" si="1499"/>
        <v>0</v>
      </c>
      <c r="P764" s="211">
        <f>L764+N764</f>
        <v>0</v>
      </c>
      <c r="Q764" s="211">
        <f t="shared" ref="Q764:R764" si="1500">M764+O764</f>
        <v>0</v>
      </c>
      <c r="R764" s="211">
        <f t="shared" si="1500"/>
        <v>0</v>
      </c>
      <c r="S764" s="211">
        <f t="shared" ref="S764" si="1501">O764+Q764</f>
        <v>0</v>
      </c>
      <c r="T764" s="211">
        <f t="shared" ref="T764" si="1502">P764+R764</f>
        <v>0</v>
      </c>
      <c r="U764" s="211">
        <f t="shared" ref="U764" si="1503">Q764+S764</f>
        <v>0</v>
      </c>
      <c r="V764" s="211">
        <f t="shared" ref="V764" si="1504">R764+T764</f>
        <v>0</v>
      </c>
      <c r="W764" s="211">
        <f t="shared" ref="W764" si="1505">S764+U764</f>
        <v>0</v>
      </c>
      <c r="X764" s="211">
        <f t="shared" ref="X764" si="1506">T764+V764</f>
        <v>0</v>
      </c>
      <c r="Y764" s="211">
        <f t="shared" ref="Y764" si="1507">U764+W764</f>
        <v>0</v>
      </c>
      <c r="Z764" s="211">
        <f t="shared" ref="Z764" si="1508">V764+X764</f>
        <v>0</v>
      </c>
      <c r="AA764" s="211">
        <f t="shared" ref="AA764" si="1509">W764+Y764</f>
        <v>0</v>
      </c>
      <c r="AB764" s="211">
        <f t="shared" ref="AB764" si="1510">X764+Z764</f>
        <v>0</v>
      </c>
    </row>
    <row r="765" spans="1:28" ht="16.5" hidden="1" customHeight="1" x14ac:dyDescent="0.2">
      <c r="A765" s="213" t="s">
        <v>972</v>
      </c>
      <c r="B765" s="225">
        <v>801</v>
      </c>
      <c r="C765" s="206" t="s">
        <v>194</v>
      </c>
      <c r="D765" s="206" t="s">
        <v>212</v>
      </c>
      <c r="E765" s="206" t="s">
        <v>546</v>
      </c>
      <c r="F765" s="206"/>
      <c r="G765" s="211"/>
      <c r="H765" s="211"/>
      <c r="I765" s="211">
        <f>I766</f>
        <v>-100</v>
      </c>
      <c r="J765" s="211">
        <f>J766</f>
        <v>-100</v>
      </c>
      <c r="K765" s="211">
        <f>K766</f>
        <v>-100</v>
      </c>
      <c r="L765" s="211">
        <f>L766</f>
        <v>-100</v>
      </c>
      <c r="M765" s="211">
        <f>M766</f>
        <v>-200</v>
      </c>
      <c r="N765" s="211">
        <f t="shared" ref="N765:AB765" si="1511">N766</f>
        <v>-200</v>
      </c>
      <c r="O765" s="211">
        <f t="shared" si="1511"/>
        <v>-300</v>
      </c>
      <c r="P765" s="211">
        <f t="shared" si="1511"/>
        <v>-300</v>
      </c>
      <c r="Q765" s="211">
        <f t="shared" si="1511"/>
        <v>-500</v>
      </c>
      <c r="R765" s="211">
        <f t="shared" si="1511"/>
        <v>-500</v>
      </c>
      <c r="S765" s="211">
        <f t="shared" si="1511"/>
        <v>-800</v>
      </c>
      <c r="T765" s="211">
        <f t="shared" si="1511"/>
        <v>-800</v>
      </c>
      <c r="U765" s="211">
        <f t="shared" si="1511"/>
        <v>-1300</v>
      </c>
      <c r="V765" s="211">
        <f t="shared" si="1511"/>
        <v>-1300</v>
      </c>
      <c r="W765" s="211">
        <f t="shared" si="1511"/>
        <v>-2100</v>
      </c>
      <c r="X765" s="211">
        <f t="shared" si="1511"/>
        <v>-2100</v>
      </c>
      <c r="Y765" s="211">
        <f t="shared" si="1511"/>
        <v>-3400</v>
      </c>
      <c r="Z765" s="211">
        <f t="shared" si="1511"/>
        <v>-3400</v>
      </c>
      <c r="AA765" s="211">
        <f t="shared" si="1511"/>
        <v>-5500</v>
      </c>
      <c r="AB765" s="211">
        <f t="shared" si="1511"/>
        <v>-5500</v>
      </c>
    </row>
    <row r="766" spans="1:28" ht="17.25" hidden="1" customHeight="1" x14ac:dyDescent="0.2">
      <c r="A766" s="213" t="s">
        <v>1222</v>
      </c>
      <c r="B766" s="225">
        <v>801</v>
      </c>
      <c r="C766" s="206" t="s">
        <v>194</v>
      </c>
      <c r="D766" s="206" t="s">
        <v>212</v>
      </c>
      <c r="E766" s="206" t="s">
        <v>546</v>
      </c>
      <c r="F766" s="206" t="s">
        <v>94</v>
      </c>
      <c r="G766" s="211"/>
      <c r="H766" s="211"/>
      <c r="I766" s="211">
        <v>-100</v>
      </c>
      <c r="J766" s="211">
        <f>G766+I766</f>
        <v>-100</v>
      </c>
      <c r="K766" s="211">
        <v>-100</v>
      </c>
      <c r="L766" s="211">
        <f>H766+J766</f>
        <v>-100</v>
      </c>
      <c r="M766" s="211">
        <f>I766+K766</f>
        <v>-200</v>
      </c>
      <c r="N766" s="211">
        <f t="shared" ref="N766:O766" si="1512">J766+L766</f>
        <v>-200</v>
      </c>
      <c r="O766" s="211">
        <f t="shared" si="1512"/>
        <v>-300</v>
      </c>
      <c r="P766" s="211">
        <f>L766+N766</f>
        <v>-300</v>
      </c>
      <c r="Q766" s="211">
        <f t="shared" ref="Q766:R766" si="1513">M766+O766</f>
        <v>-500</v>
      </c>
      <c r="R766" s="211">
        <f t="shared" si="1513"/>
        <v>-500</v>
      </c>
      <c r="S766" s="211">
        <f t="shared" ref="S766" si="1514">O766+Q766</f>
        <v>-800</v>
      </c>
      <c r="T766" s="211">
        <f t="shared" ref="T766" si="1515">P766+R766</f>
        <v>-800</v>
      </c>
      <c r="U766" s="211">
        <f t="shared" ref="U766" si="1516">Q766+S766</f>
        <v>-1300</v>
      </c>
      <c r="V766" s="211">
        <f t="shared" ref="V766" si="1517">R766+T766</f>
        <v>-1300</v>
      </c>
      <c r="W766" s="211">
        <f t="shared" ref="W766" si="1518">S766+U766</f>
        <v>-2100</v>
      </c>
      <c r="X766" s="211">
        <f t="shared" ref="X766" si="1519">T766+V766</f>
        <v>-2100</v>
      </c>
      <c r="Y766" s="211">
        <f t="shared" ref="Y766" si="1520">U766+W766</f>
        <v>-3400</v>
      </c>
      <c r="Z766" s="211">
        <f t="shared" ref="Z766" si="1521">V766+X766</f>
        <v>-3400</v>
      </c>
      <c r="AA766" s="211">
        <f t="shared" ref="AA766" si="1522">W766+Y766</f>
        <v>-5500</v>
      </c>
      <c r="AB766" s="211">
        <f t="shared" ref="AB766" si="1523">X766+Z766</f>
        <v>-5500</v>
      </c>
    </row>
    <row r="767" spans="1:28" ht="31.5" hidden="1" customHeight="1" x14ac:dyDescent="0.2">
      <c r="A767" s="213" t="s">
        <v>423</v>
      </c>
      <c r="B767" s="225">
        <v>801</v>
      </c>
      <c r="C767" s="206" t="s">
        <v>194</v>
      </c>
      <c r="D767" s="206" t="s">
        <v>212</v>
      </c>
      <c r="E767" s="206" t="s">
        <v>546</v>
      </c>
      <c r="F767" s="206"/>
      <c r="G767" s="211"/>
      <c r="H767" s="211"/>
      <c r="I767" s="211">
        <f>I768</f>
        <v>-10</v>
      </c>
      <c r="J767" s="211">
        <f>J769</f>
        <v>-10</v>
      </c>
      <c r="K767" s="211">
        <f>K768</f>
        <v>-10</v>
      </c>
      <c r="L767" s="211">
        <f>L769</f>
        <v>-10</v>
      </c>
      <c r="M767" s="211">
        <f>M769</f>
        <v>-20</v>
      </c>
      <c r="N767" s="211">
        <f t="shared" ref="N767:R767" si="1524">N769</f>
        <v>-20</v>
      </c>
      <c r="O767" s="211">
        <f t="shared" si="1524"/>
        <v>-30</v>
      </c>
      <c r="P767" s="211">
        <f t="shared" si="1524"/>
        <v>-30</v>
      </c>
      <c r="Q767" s="211">
        <f t="shared" si="1524"/>
        <v>-50</v>
      </c>
      <c r="R767" s="211">
        <f t="shared" si="1524"/>
        <v>-50</v>
      </c>
      <c r="S767" s="211">
        <f t="shared" ref="S767:T767" si="1525">S769</f>
        <v>-80</v>
      </c>
      <c r="T767" s="211">
        <f t="shared" si="1525"/>
        <v>-80</v>
      </c>
      <c r="U767" s="211">
        <f t="shared" ref="U767:V767" si="1526">U769</f>
        <v>-130</v>
      </c>
      <c r="V767" s="211">
        <f t="shared" si="1526"/>
        <v>-130</v>
      </c>
      <c r="W767" s="211">
        <f t="shared" ref="W767:X767" si="1527">W769</f>
        <v>-210</v>
      </c>
      <c r="X767" s="211">
        <f t="shared" si="1527"/>
        <v>-210</v>
      </c>
      <c r="Y767" s="211">
        <f t="shared" ref="Y767:Z767" si="1528">Y769</f>
        <v>-340</v>
      </c>
      <c r="Z767" s="211">
        <f t="shared" si="1528"/>
        <v>-340</v>
      </c>
      <c r="AA767" s="211">
        <f t="shared" ref="AA767:AB767" si="1529">AA769</f>
        <v>-550</v>
      </c>
      <c r="AB767" s="211">
        <f t="shared" si="1529"/>
        <v>-550</v>
      </c>
    </row>
    <row r="768" spans="1:28" ht="18" hidden="1" customHeight="1" x14ac:dyDescent="0.2">
      <c r="A768" s="213" t="s">
        <v>1222</v>
      </c>
      <c r="B768" s="225">
        <v>801</v>
      </c>
      <c r="C768" s="206" t="s">
        <v>194</v>
      </c>
      <c r="D768" s="206" t="s">
        <v>212</v>
      </c>
      <c r="E768" s="206" t="s">
        <v>546</v>
      </c>
      <c r="F768" s="206" t="s">
        <v>94</v>
      </c>
      <c r="G768" s="211"/>
      <c r="H768" s="211"/>
      <c r="I768" s="211">
        <v>-10</v>
      </c>
      <c r="J768" s="211">
        <f>G768+I768</f>
        <v>-10</v>
      </c>
      <c r="K768" s="211">
        <v>-10</v>
      </c>
      <c r="L768" s="211">
        <f>H768+J768</f>
        <v>-10</v>
      </c>
      <c r="M768" s="211">
        <f>I768+K768</f>
        <v>-20</v>
      </c>
      <c r="N768" s="211">
        <f t="shared" ref="N768:O768" si="1530">J768+L768</f>
        <v>-20</v>
      </c>
      <c r="O768" s="211">
        <f t="shared" si="1530"/>
        <v>-30</v>
      </c>
      <c r="P768" s="211">
        <f>L768+N768</f>
        <v>-30</v>
      </c>
      <c r="Q768" s="211">
        <f t="shared" ref="Q768:R768" si="1531">M768+O768</f>
        <v>-50</v>
      </c>
      <c r="R768" s="211">
        <f t="shared" si="1531"/>
        <v>-50</v>
      </c>
      <c r="S768" s="211">
        <f t="shared" ref="S768" si="1532">O768+Q768</f>
        <v>-80</v>
      </c>
      <c r="T768" s="211">
        <f t="shared" ref="T768" si="1533">P768+R768</f>
        <v>-80</v>
      </c>
      <c r="U768" s="211">
        <f t="shared" ref="U768" si="1534">Q768+S768</f>
        <v>-130</v>
      </c>
      <c r="V768" s="211">
        <f t="shared" ref="V768" si="1535">R768+T768</f>
        <v>-130</v>
      </c>
      <c r="W768" s="211">
        <f t="shared" ref="W768" si="1536">S768+U768</f>
        <v>-210</v>
      </c>
      <c r="X768" s="211">
        <f t="shared" ref="X768" si="1537">T768+V768</f>
        <v>-210</v>
      </c>
      <c r="Y768" s="211">
        <f t="shared" ref="Y768" si="1538">U768+W768</f>
        <v>-340</v>
      </c>
      <c r="Z768" s="211">
        <f t="shared" ref="Z768" si="1539">V768+X768</f>
        <v>-340</v>
      </c>
      <c r="AA768" s="211">
        <f t="shared" ref="AA768" si="1540">W768+Y768</f>
        <v>-550</v>
      </c>
      <c r="AB768" s="211">
        <f t="shared" ref="AB768" si="1541">X768+Z768</f>
        <v>-550</v>
      </c>
    </row>
    <row r="769" spans="1:28" ht="27.75" hidden="1" customHeight="1" x14ac:dyDescent="0.2">
      <c r="A769" s="213" t="s">
        <v>719</v>
      </c>
      <c r="B769" s="225">
        <v>801</v>
      </c>
      <c r="C769" s="206" t="s">
        <v>194</v>
      </c>
      <c r="D769" s="206" t="s">
        <v>212</v>
      </c>
      <c r="E769" s="206" t="s">
        <v>431</v>
      </c>
      <c r="F769" s="206"/>
      <c r="G769" s="211"/>
      <c r="H769" s="211"/>
      <c r="I769" s="211">
        <f>I770</f>
        <v>-10</v>
      </c>
      <c r="J769" s="211">
        <f>J770</f>
        <v>-10</v>
      </c>
      <c r="K769" s="211">
        <f>K770</f>
        <v>-10</v>
      </c>
      <c r="L769" s="211">
        <f>L770</f>
        <v>-10</v>
      </c>
      <c r="M769" s="211">
        <f>M770</f>
        <v>-20</v>
      </c>
      <c r="N769" s="211">
        <f t="shared" ref="N769:AB769" si="1542">N770</f>
        <v>-20</v>
      </c>
      <c r="O769" s="211">
        <f t="shared" si="1542"/>
        <v>-30</v>
      </c>
      <c r="P769" s="211">
        <f t="shared" si="1542"/>
        <v>-30</v>
      </c>
      <c r="Q769" s="211">
        <f t="shared" si="1542"/>
        <v>-50</v>
      </c>
      <c r="R769" s="211">
        <f t="shared" si="1542"/>
        <v>-50</v>
      </c>
      <c r="S769" s="211">
        <f t="shared" si="1542"/>
        <v>-80</v>
      </c>
      <c r="T769" s="211">
        <f t="shared" si="1542"/>
        <v>-80</v>
      </c>
      <c r="U769" s="211">
        <f t="shared" si="1542"/>
        <v>-130</v>
      </c>
      <c r="V769" s="211">
        <f t="shared" si="1542"/>
        <v>-130</v>
      </c>
      <c r="W769" s="211">
        <f t="shared" si="1542"/>
        <v>-210</v>
      </c>
      <c r="X769" s="211">
        <f t="shared" si="1542"/>
        <v>-210</v>
      </c>
      <c r="Y769" s="211">
        <f t="shared" si="1542"/>
        <v>-340</v>
      </c>
      <c r="Z769" s="211">
        <f t="shared" si="1542"/>
        <v>-340</v>
      </c>
      <c r="AA769" s="211">
        <f t="shared" si="1542"/>
        <v>-550</v>
      </c>
      <c r="AB769" s="211">
        <f t="shared" si="1542"/>
        <v>-550</v>
      </c>
    </row>
    <row r="770" spans="1:28" ht="18.75" hidden="1" customHeight="1" x14ac:dyDescent="0.2">
      <c r="A770" s="213" t="s">
        <v>1222</v>
      </c>
      <c r="B770" s="225">
        <v>801</v>
      </c>
      <c r="C770" s="206" t="s">
        <v>194</v>
      </c>
      <c r="D770" s="206" t="s">
        <v>212</v>
      </c>
      <c r="E770" s="206" t="s">
        <v>431</v>
      </c>
      <c r="F770" s="206" t="s">
        <v>94</v>
      </c>
      <c r="G770" s="211"/>
      <c r="H770" s="211"/>
      <c r="I770" s="211">
        <v>-10</v>
      </c>
      <c r="J770" s="211">
        <f>G770+I770</f>
        <v>-10</v>
      </c>
      <c r="K770" s="211">
        <v>-10</v>
      </c>
      <c r="L770" s="211">
        <f>H770+J770</f>
        <v>-10</v>
      </c>
      <c r="M770" s="211">
        <f>I770+K770</f>
        <v>-20</v>
      </c>
      <c r="N770" s="211">
        <f t="shared" ref="N770:O770" si="1543">J770+L770</f>
        <v>-20</v>
      </c>
      <c r="O770" s="211">
        <f t="shared" si="1543"/>
        <v>-30</v>
      </c>
      <c r="P770" s="211">
        <f>L770+N770</f>
        <v>-30</v>
      </c>
      <c r="Q770" s="211">
        <f t="shared" ref="Q770:R770" si="1544">M770+O770</f>
        <v>-50</v>
      </c>
      <c r="R770" s="211">
        <f t="shared" si="1544"/>
        <v>-50</v>
      </c>
      <c r="S770" s="211">
        <f t="shared" ref="S770" si="1545">O770+Q770</f>
        <v>-80</v>
      </c>
      <c r="T770" s="211">
        <f t="shared" ref="T770" si="1546">P770+R770</f>
        <v>-80</v>
      </c>
      <c r="U770" s="211">
        <f t="shared" ref="U770" si="1547">Q770+S770</f>
        <v>-130</v>
      </c>
      <c r="V770" s="211">
        <f t="shared" ref="V770" si="1548">R770+T770</f>
        <v>-130</v>
      </c>
      <c r="W770" s="211">
        <f t="shared" ref="W770" si="1549">S770+U770</f>
        <v>-210</v>
      </c>
      <c r="X770" s="211">
        <f t="shared" ref="X770" si="1550">T770+V770</f>
        <v>-210</v>
      </c>
      <c r="Y770" s="211">
        <f t="shared" ref="Y770" si="1551">U770+W770</f>
        <v>-340</v>
      </c>
      <c r="Z770" s="211">
        <f t="shared" ref="Z770" si="1552">V770+X770</f>
        <v>-340</v>
      </c>
      <c r="AA770" s="211">
        <f t="shared" ref="AA770" si="1553">W770+Y770</f>
        <v>-550</v>
      </c>
      <c r="AB770" s="211">
        <f t="shared" ref="AB770" si="1554">X770+Z770</f>
        <v>-550</v>
      </c>
    </row>
    <row r="771" spans="1:28" ht="18.75" hidden="1" customHeight="1" x14ac:dyDescent="0.2">
      <c r="A771" s="213" t="s">
        <v>464</v>
      </c>
      <c r="B771" s="225">
        <v>801</v>
      </c>
      <c r="C771" s="206" t="s">
        <v>194</v>
      </c>
      <c r="D771" s="206" t="s">
        <v>212</v>
      </c>
      <c r="E771" s="206" t="s">
        <v>783</v>
      </c>
      <c r="F771" s="206"/>
      <c r="G771" s="211"/>
      <c r="H771" s="211"/>
      <c r="I771" s="211">
        <f>I772</f>
        <v>0</v>
      </c>
      <c r="J771" s="211" t="e">
        <f>J772</f>
        <v>#REF!</v>
      </c>
      <c r="K771" s="211">
        <f>K772</f>
        <v>0</v>
      </c>
      <c r="L771" s="211" t="e">
        <f>L772</f>
        <v>#REF!</v>
      </c>
      <c r="M771" s="211" t="e">
        <f>M772</f>
        <v>#REF!</v>
      </c>
      <c r="N771" s="211" t="e">
        <f t="shared" ref="N771:AB771" si="1555">N772</f>
        <v>#REF!</v>
      </c>
      <c r="O771" s="211" t="e">
        <f t="shared" si="1555"/>
        <v>#REF!</v>
      </c>
      <c r="P771" s="211" t="e">
        <f t="shared" si="1555"/>
        <v>#REF!</v>
      </c>
      <c r="Q771" s="211" t="e">
        <f t="shared" si="1555"/>
        <v>#REF!</v>
      </c>
      <c r="R771" s="211" t="e">
        <f t="shared" si="1555"/>
        <v>#REF!</v>
      </c>
      <c r="S771" s="211" t="e">
        <f t="shared" si="1555"/>
        <v>#REF!</v>
      </c>
      <c r="T771" s="211" t="e">
        <f t="shared" si="1555"/>
        <v>#REF!</v>
      </c>
      <c r="U771" s="211" t="e">
        <f t="shared" si="1555"/>
        <v>#REF!</v>
      </c>
      <c r="V771" s="211" t="e">
        <f t="shared" si="1555"/>
        <v>#REF!</v>
      </c>
      <c r="W771" s="211" t="e">
        <f t="shared" si="1555"/>
        <v>#REF!</v>
      </c>
      <c r="X771" s="211" t="e">
        <f t="shared" si="1555"/>
        <v>#REF!</v>
      </c>
      <c r="Y771" s="211" t="e">
        <f t="shared" si="1555"/>
        <v>#REF!</v>
      </c>
      <c r="Z771" s="211" t="e">
        <f t="shared" si="1555"/>
        <v>#REF!</v>
      </c>
      <c r="AA771" s="211" t="e">
        <f t="shared" si="1555"/>
        <v>#REF!</v>
      </c>
      <c r="AB771" s="211" t="e">
        <f t="shared" si="1555"/>
        <v>#REF!</v>
      </c>
    </row>
    <row r="772" spans="1:28" ht="18.75" hidden="1" customHeight="1" x14ac:dyDescent="0.2">
      <c r="A772" s="213" t="s">
        <v>318</v>
      </c>
      <c r="B772" s="225" t="s">
        <v>146</v>
      </c>
      <c r="C772" s="206" t="s">
        <v>194</v>
      </c>
      <c r="D772" s="206" t="s">
        <v>212</v>
      </c>
      <c r="E772" s="206" t="s">
        <v>783</v>
      </c>
      <c r="F772" s="206" t="s">
        <v>319</v>
      </c>
      <c r="G772" s="211"/>
      <c r="H772" s="211"/>
      <c r="I772" s="211">
        <v>0</v>
      </c>
      <c r="J772" s="211" t="e">
        <f>#REF!+I772</f>
        <v>#REF!</v>
      </c>
      <c r="K772" s="211">
        <v>0</v>
      </c>
      <c r="L772" s="211" t="e">
        <f>#REF!+J772</f>
        <v>#REF!</v>
      </c>
      <c r="M772" s="211" t="e">
        <f>#REF!+K772</f>
        <v>#REF!</v>
      </c>
      <c r="N772" s="211" t="e">
        <f>#REF!+L772</f>
        <v>#REF!</v>
      </c>
      <c r="O772" s="211" t="e">
        <f>#REF!+M772</f>
        <v>#REF!</v>
      </c>
      <c r="P772" s="211" t="e">
        <f>#REF!+N772</f>
        <v>#REF!</v>
      </c>
      <c r="Q772" s="211" t="e">
        <f>#REF!+O772</f>
        <v>#REF!</v>
      </c>
      <c r="R772" s="211" t="e">
        <f>#REF!+P772</f>
        <v>#REF!</v>
      </c>
      <c r="S772" s="211" t="e">
        <f>#REF!+Q772</f>
        <v>#REF!</v>
      </c>
      <c r="T772" s="211" t="e">
        <f>#REF!+R772</f>
        <v>#REF!</v>
      </c>
      <c r="U772" s="211" t="e">
        <f>#REF!+S772</f>
        <v>#REF!</v>
      </c>
      <c r="V772" s="211" t="e">
        <f>#REF!+T772</f>
        <v>#REF!</v>
      </c>
      <c r="W772" s="211" t="e">
        <f>#REF!+U772</f>
        <v>#REF!</v>
      </c>
      <c r="X772" s="211" t="e">
        <f>#REF!+V772</f>
        <v>#REF!</v>
      </c>
      <c r="Y772" s="211" t="e">
        <f>#REF!+W772</f>
        <v>#REF!</v>
      </c>
      <c r="Z772" s="211" t="e">
        <f>#REF!+X772</f>
        <v>#REF!</v>
      </c>
      <c r="AA772" s="211" t="e">
        <f>#REF!+Y772</f>
        <v>#REF!</v>
      </c>
      <c r="AB772" s="211" t="e">
        <f>#REF!+Z772</f>
        <v>#REF!</v>
      </c>
    </row>
    <row r="773" spans="1:28" ht="30" hidden="1" customHeight="1" x14ac:dyDescent="0.2">
      <c r="A773" s="213" t="s">
        <v>1203</v>
      </c>
      <c r="B773" s="225">
        <v>801</v>
      </c>
      <c r="C773" s="206" t="s">
        <v>194</v>
      </c>
      <c r="D773" s="206" t="s">
        <v>212</v>
      </c>
      <c r="E773" s="206" t="s">
        <v>782</v>
      </c>
      <c r="F773" s="206"/>
      <c r="G773" s="211">
        <f>G774+G775+G776</f>
        <v>0</v>
      </c>
      <c r="H773" s="211">
        <f>H774+H775+H776</f>
        <v>120</v>
      </c>
      <c r="I773" s="211">
        <f>I774+I775+I776</f>
        <v>0</v>
      </c>
      <c r="J773" s="211">
        <f t="shared" ref="J773:J779" si="1556">H773+I773</f>
        <v>120</v>
      </c>
      <c r="K773" s="211">
        <f>K774+K775+K776</f>
        <v>0</v>
      </c>
      <c r="L773" s="211">
        <f>L774+L775+L776</f>
        <v>70</v>
      </c>
      <c r="M773" s="211">
        <f>M774+M775+M776</f>
        <v>70</v>
      </c>
      <c r="N773" s="211">
        <f t="shared" ref="N773:R773" si="1557">N774+N775+N776</f>
        <v>0</v>
      </c>
      <c r="O773" s="211">
        <f t="shared" si="1557"/>
        <v>70</v>
      </c>
      <c r="P773" s="211">
        <f t="shared" si="1557"/>
        <v>70</v>
      </c>
      <c r="Q773" s="211">
        <f t="shared" si="1557"/>
        <v>0</v>
      </c>
      <c r="R773" s="211">
        <f t="shared" si="1557"/>
        <v>70</v>
      </c>
      <c r="S773" s="211">
        <f t="shared" ref="S773:T773" si="1558">S774+S775+S776</f>
        <v>0</v>
      </c>
      <c r="T773" s="211">
        <f t="shared" si="1558"/>
        <v>70</v>
      </c>
      <c r="U773" s="211">
        <f t="shared" ref="U773:V773" si="1559">U774+U775+U776</f>
        <v>0</v>
      </c>
      <c r="V773" s="211">
        <f t="shared" si="1559"/>
        <v>20</v>
      </c>
      <c r="W773" s="211">
        <f t="shared" ref="W773:X773" si="1560">W774+W775+W776</f>
        <v>50</v>
      </c>
      <c r="X773" s="211">
        <f t="shared" si="1560"/>
        <v>70</v>
      </c>
      <c r="Y773" s="211">
        <f t="shared" ref="Y773:Z773" si="1561">Y774+Y775+Y776</f>
        <v>-70</v>
      </c>
      <c r="Z773" s="211">
        <f t="shared" si="1561"/>
        <v>0</v>
      </c>
      <c r="AA773" s="211">
        <f t="shared" ref="AA773:AB773" si="1562">AA774+AA775+AA776</f>
        <v>0</v>
      </c>
      <c r="AB773" s="211">
        <f t="shared" si="1562"/>
        <v>0</v>
      </c>
    </row>
    <row r="774" spans="1:28" ht="39.75" hidden="1" customHeight="1" x14ac:dyDescent="0.2">
      <c r="A774" s="213" t="s">
        <v>511</v>
      </c>
      <c r="B774" s="225">
        <v>801</v>
      </c>
      <c r="C774" s="206" t="s">
        <v>194</v>
      </c>
      <c r="D774" s="206" t="s">
        <v>212</v>
      </c>
      <c r="E774" s="206" t="s">
        <v>781</v>
      </c>
      <c r="F774" s="206" t="s">
        <v>94</v>
      </c>
      <c r="G774" s="211"/>
      <c r="H774" s="211">
        <v>10</v>
      </c>
      <c r="I774" s="211">
        <v>0</v>
      </c>
      <c r="J774" s="211">
        <f t="shared" si="1556"/>
        <v>10</v>
      </c>
      <c r="K774" s="211">
        <v>0</v>
      </c>
      <c r="L774" s="211">
        <v>10</v>
      </c>
      <c r="M774" s="211">
        <v>10</v>
      </c>
      <c r="N774" s="211">
        <v>0</v>
      </c>
      <c r="O774" s="211">
        <f>M774+N774</f>
        <v>10</v>
      </c>
      <c r="P774" s="211">
        <v>10</v>
      </c>
      <c r="Q774" s="211">
        <v>0</v>
      </c>
      <c r="R774" s="211">
        <f t="shared" ref="R774:R790" si="1563">P774+Q774</f>
        <v>10</v>
      </c>
      <c r="S774" s="211">
        <v>0</v>
      </c>
      <c r="T774" s="211">
        <f t="shared" ref="T774:T777" si="1564">R774+S774</f>
        <v>10</v>
      </c>
      <c r="U774" s="211">
        <v>0</v>
      </c>
      <c r="V774" s="211">
        <v>10</v>
      </c>
      <c r="W774" s="211">
        <v>0</v>
      </c>
      <c r="X774" s="211">
        <f t="shared" ref="X774:X777" si="1565">V774+W774</f>
        <v>10</v>
      </c>
      <c r="Y774" s="211">
        <v>-10</v>
      </c>
      <c r="Z774" s="211">
        <f t="shared" ref="Z774:Z777" si="1566">X774+Y774</f>
        <v>0</v>
      </c>
      <c r="AA774" s="211">
        <v>0</v>
      </c>
      <c r="AB774" s="211">
        <f t="shared" ref="AB774:AB777" si="1567">Z774+AA774</f>
        <v>0</v>
      </c>
    </row>
    <row r="775" spans="1:28" ht="32.25" hidden="1" customHeight="1" x14ac:dyDescent="0.2">
      <c r="A775" s="213" t="s">
        <v>717</v>
      </c>
      <c r="B775" s="225">
        <v>801</v>
      </c>
      <c r="C775" s="206" t="s">
        <v>194</v>
      </c>
      <c r="D775" s="206" t="s">
        <v>212</v>
      </c>
      <c r="E775" s="206" t="s">
        <v>780</v>
      </c>
      <c r="F775" s="206" t="s">
        <v>94</v>
      </c>
      <c r="G775" s="211"/>
      <c r="H775" s="211">
        <v>10</v>
      </c>
      <c r="I775" s="211">
        <v>0</v>
      </c>
      <c r="J775" s="211">
        <f t="shared" si="1556"/>
        <v>10</v>
      </c>
      <c r="K775" s="211">
        <v>0</v>
      </c>
      <c r="L775" s="211">
        <v>10</v>
      </c>
      <c r="M775" s="211">
        <v>10</v>
      </c>
      <c r="N775" s="211">
        <v>0</v>
      </c>
      <c r="O775" s="211">
        <f t="shared" ref="O775:O777" si="1568">M775+N775</f>
        <v>10</v>
      </c>
      <c r="P775" s="211">
        <v>10</v>
      </c>
      <c r="Q775" s="211">
        <v>0</v>
      </c>
      <c r="R775" s="211">
        <f t="shared" si="1563"/>
        <v>10</v>
      </c>
      <c r="S775" s="211">
        <v>0</v>
      </c>
      <c r="T775" s="211">
        <f t="shared" si="1564"/>
        <v>10</v>
      </c>
      <c r="U775" s="211">
        <v>0</v>
      </c>
      <c r="V775" s="211">
        <v>10</v>
      </c>
      <c r="W775" s="211">
        <v>0</v>
      </c>
      <c r="X775" s="211">
        <f t="shared" si="1565"/>
        <v>10</v>
      </c>
      <c r="Y775" s="211">
        <v>-10</v>
      </c>
      <c r="Z775" s="211">
        <f t="shared" si="1566"/>
        <v>0</v>
      </c>
      <c r="AA775" s="211">
        <v>0</v>
      </c>
      <c r="AB775" s="211">
        <f t="shared" si="1567"/>
        <v>0</v>
      </c>
    </row>
    <row r="776" spans="1:28" ht="18.75" hidden="1" customHeight="1" x14ac:dyDescent="0.2">
      <c r="A776" s="213" t="s">
        <v>512</v>
      </c>
      <c r="B776" s="225">
        <v>801</v>
      </c>
      <c r="C776" s="206" t="s">
        <v>194</v>
      </c>
      <c r="D776" s="206" t="s">
        <v>212</v>
      </c>
      <c r="E776" s="206" t="s">
        <v>779</v>
      </c>
      <c r="F776" s="206" t="s">
        <v>94</v>
      </c>
      <c r="G776" s="211"/>
      <c r="H776" s="211">
        <v>100</v>
      </c>
      <c r="I776" s="211">
        <v>0</v>
      </c>
      <c r="J776" s="211">
        <f t="shared" si="1556"/>
        <v>100</v>
      </c>
      <c r="K776" s="211">
        <v>0</v>
      </c>
      <c r="L776" s="211">
        <v>50</v>
      </c>
      <c r="M776" s="211">
        <v>50</v>
      </c>
      <c r="N776" s="211">
        <v>0</v>
      </c>
      <c r="O776" s="211">
        <f t="shared" si="1568"/>
        <v>50</v>
      </c>
      <c r="P776" s="211">
        <v>50</v>
      </c>
      <c r="Q776" s="211">
        <v>0</v>
      </c>
      <c r="R776" s="211">
        <f t="shared" si="1563"/>
        <v>50</v>
      </c>
      <c r="S776" s="211">
        <v>0</v>
      </c>
      <c r="T776" s="211">
        <f t="shared" si="1564"/>
        <v>50</v>
      </c>
      <c r="U776" s="211">
        <v>0</v>
      </c>
      <c r="V776" s="211">
        <v>0</v>
      </c>
      <c r="W776" s="211">
        <v>50</v>
      </c>
      <c r="X776" s="211">
        <f t="shared" si="1565"/>
        <v>50</v>
      </c>
      <c r="Y776" s="211">
        <v>-50</v>
      </c>
      <c r="Z776" s="211">
        <f t="shared" si="1566"/>
        <v>0</v>
      </c>
      <c r="AA776" s="211">
        <v>0</v>
      </c>
      <c r="AB776" s="211">
        <f t="shared" si="1567"/>
        <v>0</v>
      </c>
    </row>
    <row r="777" spans="1:28" ht="27" hidden="1" customHeight="1" x14ac:dyDescent="0.2">
      <c r="A777" s="213" t="s">
        <v>464</v>
      </c>
      <c r="B777" s="225">
        <v>801</v>
      </c>
      <c r="C777" s="206" t="s">
        <v>194</v>
      </c>
      <c r="D777" s="206" t="s">
        <v>212</v>
      </c>
      <c r="E777" s="206" t="s">
        <v>853</v>
      </c>
      <c r="F777" s="206" t="s">
        <v>94</v>
      </c>
      <c r="G777" s="211"/>
      <c r="H777" s="211">
        <v>0</v>
      </c>
      <c r="I777" s="211">
        <v>9</v>
      </c>
      <c r="J777" s="211">
        <f t="shared" si="1556"/>
        <v>9</v>
      </c>
      <c r="K777" s="211">
        <v>10</v>
      </c>
      <c r="L777" s="211">
        <v>0</v>
      </c>
      <c r="M777" s="211">
        <v>0</v>
      </c>
      <c r="N777" s="211">
        <v>0</v>
      </c>
      <c r="O777" s="211">
        <f t="shared" si="1568"/>
        <v>0</v>
      </c>
      <c r="P777" s="211">
        <v>0</v>
      </c>
      <c r="Q777" s="211">
        <v>0</v>
      </c>
      <c r="R777" s="211">
        <f t="shared" si="1563"/>
        <v>0</v>
      </c>
      <c r="S777" s="211">
        <f t="shared" ref="S777" si="1569">Q777+R777</f>
        <v>0</v>
      </c>
      <c r="T777" s="211">
        <f t="shared" si="1564"/>
        <v>0</v>
      </c>
      <c r="U777" s="211">
        <f t="shared" ref="U777" si="1570">S777+T777</f>
        <v>0</v>
      </c>
      <c r="V777" s="211">
        <f t="shared" ref="V777" si="1571">T777+U777</f>
        <v>0</v>
      </c>
      <c r="W777" s="211">
        <f t="shared" ref="W777" si="1572">U777+V777</f>
        <v>0</v>
      </c>
      <c r="X777" s="211">
        <f t="shared" si="1565"/>
        <v>0</v>
      </c>
      <c r="Y777" s="211">
        <f t="shared" ref="Y777" si="1573">W777+X777</f>
        <v>0</v>
      </c>
      <c r="Z777" s="211">
        <f t="shared" si="1566"/>
        <v>0</v>
      </c>
      <c r="AA777" s="211">
        <f t="shared" ref="AA777" si="1574">Y777+Z777</f>
        <v>0</v>
      </c>
      <c r="AB777" s="211">
        <f t="shared" si="1567"/>
        <v>0</v>
      </c>
    </row>
    <row r="778" spans="1:28" ht="30" hidden="1" customHeight="1" x14ac:dyDescent="0.2">
      <c r="A778" s="213" t="s">
        <v>464</v>
      </c>
      <c r="B778" s="225">
        <v>801</v>
      </c>
      <c r="C778" s="206" t="s">
        <v>194</v>
      </c>
      <c r="D778" s="206" t="s">
        <v>212</v>
      </c>
      <c r="E778" s="206" t="s">
        <v>853</v>
      </c>
      <c r="F778" s="206"/>
      <c r="G778" s="211"/>
      <c r="H778" s="211">
        <f>H779</f>
        <v>800</v>
      </c>
      <c r="I778" s="211">
        <f>I779</f>
        <v>-184</v>
      </c>
      <c r="J778" s="211">
        <f t="shared" si="1556"/>
        <v>616</v>
      </c>
      <c r="K778" s="211">
        <f>K779</f>
        <v>-216</v>
      </c>
      <c r="L778" s="211">
        <f>L779</f>
        <v>650</v>
      </c>
      <c r="M778" s="211">
        <f>M779</f>
        <v>650</v>
      </c>
      <c r="N778" s="211">
        <f t="shared" ref="N778:AB778" si="1575">N779</f>
        <v>-650</v>
      </c>
      <c r="O778" s="211">
        <f t="shared" si="1575"/>
        <v>0</v>
      </c>
      <c r="P778" s="211">
        <f t="shared" si="1575"/>
        <v>0</v>
      </c>
      <c r="Q778" s="211">
        <f t="shared" si="1575"/>
        <v>0</v>
      </c>
      <c r="R778" s="211">
        <f t="shared" si="1575"/>
        <v>0</v>
      </c>
      <c r="S778" s="211">
        <f t="shared" si="1575"/>
        <v>0</v>
      </c>
      <c r="T778" s="211">
        <f t="shared" si="1575"/>
        <v>0</v>
      </c>
      <c r="U778" s="211">
        <f t="shared" si="1575"/>
        <v>0</v>
      </c>
      <c r="V778" s="211">
        <f t="shared" si="1575"/>
        <v>0</v>
      </c>
      <c r="W778" s="211">
        <f t="shared" si="1575"/>
        <v>0</v>
      </c>
      <c r="X778" s="211">
        <f t="shared" si="1575"/>
        <v>0</v>
      </c>
      <c r="Y778" s="211">
        <f t="shared" si="1575"/>
        <v>0</v>
      </c>
      <c r="Z778" s="211">
        <f t="shared" si="1575"/>
        <v>0</v>
      </c>
      <c r="AA778" s="211">
        <f t="shared" si="1575"/>
        <v>0</v>
      </c>
      <c r="AB778" s="211">
        <f t="shared" si="1575"/>
        <v>0</v>
      </c>
    </row>
    <row r="779" spans="1:28" ht="18.75" hidden="1" customHeight="1" x14ac:dyDescent="0.2">
      <c r="A779" s="213" t="s">
        <v>318</v>
      </c>
      <c r="B779" s="225" t="s">
        <v>146</v>
      </c>
      <c r="C779" s="206" t="s">
        <v>194</v>
      </c>
      <c r="D779" s="206" t="s">
        <v>212</v>
      </c>
      <c r="E779" s="206" t="s">
        <v>853</v>
      </c>
      <c r="F779" s="206" t="s">
        <v>319</v>
      </c>
      <c r="G779" s="211"/>
      <c r="H779" s="211">
        <v>800</v>
      </c>
      <c r="I779" s="211">
        <f>-175-9</f>
        <v>-184</v>
      </c>
      <c r="J779" s="211">
        <f t="shared" si="1556"/>
        <v>616</v>
      </c>
      <c r="K779" s="211">
        <v>-216</v>
      </c>
      <c r="L779" s="211">
        <v>650</v>
      </c>
      <c r="M779" s="211">
        <v>650</v>
      </c>
      <c r="N779" s="211">
        <v>-650</v>
      </c>
      <c r="O779" s="211">
        <f>M779+N779</f>
        <v>0</v>
      </c>
      <c r="P779" s="211">
        <v>0</v>
      </c>
      <c r="Q779" s="211">
        <v>0</v>
      </c>
      <c r="R779" s="211">
        <f t="shared" si="1563"/>
        <v>0</v>
      </c>
      <c r="S779" s="211">
        <f t="shared" ref="S779:S782" si="1576">Q779+R779</f>
        <v>0</v>
      </c>
      <c r="T779" s="211">
        <f t="shared" ref="T779:T782" si="1577">R779+S779</f>
        <v>0</v>
      </c>
      <c r="U779" s="211">
        <f t="shared" ref="U779:U782" si="1578">S779+T779</f>
        <v>0</v>
      </c>
      <c r="V779" s="211">
        <f t="shared" ref="V779:V782" si="1579">T779+U779</f>
        <v>0</v>
      </c>
      <c r="W779" s="211">
        <f t="shared" ref="W779:W782" si="1580">U779+V779</f>
        <v>0</v>
      </c>
      <c r="X779" s="211">
        <f t="shared" ref="X779:X782" si="1581">V779+W779</f>
        <v>0</v>
      </c>
      <c r="Y779" s="211">
        <f t="shared" ref="Y779:Y782" si="1582">W779+X779</f>
        <v>0</v>
      </c>
      <c r="Z779" s="211">
        <f t="shared" ref="Z779:Z782" si="1583">X779+Y779</f>
        <v>0</v>
      </c>
      <c r="AA779" s="211">
        <f t="shared" ref="AA779:AA782" si="1584">Y779+Z779</f>
        <v>0</v>
      </c>
      <c r="AB779" s="211">
        <f t="shared" ref="AB779:AB782" si="1585">Z779+AA779</f>
        <v>0</v>
      </c>
    </row>
    <row r="780" spans="1:28" ht="18.75" hidden="1" customHeight="1" x14ac:dyDescent="0.2">
      <c r="A780" s="213" t="s">
        <v>352</v>
      </c>
      <c r="B780" s="225">
        <v>801</v>
      </c>
      <c r="C780" s="206" t="s">
        <v>194</v>
      </c>
      <c r="D780" s="206" t="s">
        <v>212</v>
      </c>
      <c r="E780" s="206" t="s">
        <v>854</v>
      </c>
      <c r="F780" s="206"/>
      <c r="G780" s="211"/>
      <c r="H780" s="211"/>
      <c r="I780" s="211"/>
      <c r="J780" s="211"/>
      <c r="K780" s="211">
        <f>K781+K782</f>
        <v>206</v>
      </c>
      <c r="L780" s="211">
        <f>L781+L782</f>
        <v>0</v>
      </c>
      <c r="M780" s="211">
        <f>M781+M782</f>
        <v>0</v>
      </c>
      <c r="N780" s="211">
        <f t="shared" ref="N780:Q780" si="1586">N781+N782</f>
        <v>0</v>
      </c>
      <c r="O780" s="211">
        <f t="shared" si="1586"/>
        <v>0</v>
      </c>
      <c r="P780" s="211">
        <f t="shared" si="1586"/>
        <v>0</v>
      </c>
      <c r="Q780" s="211">
        <f t="shared" si="1586"/>
        <v>0</v>
      </c>
      <c r="R780" s="211">
        <f t="shared" si="1563"/>
        <v>0</v>
      </c>
      <c r="S780" s="211">
        <f t="shared" si="1576"/>
        <v>0</v>
      </c>
      <c r="T780" s="211">
        <f t="shared" si="1577"/>
        <v>0</v>
      </c>
      <c r="U780" s="211">
        <f t="shared" si="1578"/>
        <v>0</v>
      </c>
      <c r="V780" s="211">
        <f t="shared" si="1579"/>
        <v>0</v>
      </c>
      <c r="W780" s="211">
        <f t="shared" si="1580"/>
        <v>0</v>
      </c>
      <c r="X780" s="211">
        <f t="shared" si="1581"/>
        <v>0</v>
      </c>
      <c r="Y780" s="211">
        <f t="shared" si="1582"/>
        <v>0</v>
      </c>
      <c r="Z780" s="211">
        <f t="shared" si="1583"/>
        <v>0</v>
      </c>
      <c r="AA780" s="211">
        <f t="shared" si="1584"/>
        <v>0</v>
      </c>
      <c r="AB780" s="211">
        <f t="shared" si="1585"/>
        <v>0</v>
      </c>
    </row>
    <row r="781" spans="1:28" ht="18.75" hidden="1" customHeight="1" x14ac:dyDescent="0.2">
      <c r="A781" s="213" t="s">
        <v>900</v>
      </c>
      <c r="B781" s="225">
        <v>801</v>
      </c>
      <c r="C781" s="206" t="s">
        <v>194</v>
      </c>
      <c r="D781" s="206" t="s">
        <v>212</v>
      </c>
      <c r="E781" s="206" t="s">
        <v>854</v>
      </c>
      <c r="F781" s="206" t="s">
        <v>102</v>
      </c>
      <c r="G781" s="211"/>
      <c r="H781" s="211"/>
      <c r="I781" s="211"/>
      <c r="J781" s="211"/>
      <c r="K781" s="211">
        <v>106</v>
      </c>
      <c r="L781" s="211">
        <v>0</v>
      </c>
      <c r="M781" s="211">
        <v>0</v>
      </c>
      <c r="N781" s="211">
        <v>0</v>
      </c>
      <c r="O781" s="211">
        <v>0</v>
      </c>
      <c r="P781" s="211">
        <v>0</v>
      </c>
      <c r="Q781" s="211">
        <v>0</v>
      </c>
      <c r="R781" s="211">
        <f t="shared" si="1563"/>
        <v>0</v>
      </c>
      <c r="S781" s="211">
        <f t="shared" si="1576"/>
        <v>0</v>
      </c>
      <c r="T781" s="211">
        <f t="shared" si="1577"/>
        <v>0</v>
      </c>
      <c r="U781" s="211">
        <f t="shared" si="1578"/>
        <v>0</v>
      </c>
      <c r="V781" s="211">
        <f t="shared" si="1579"/>
        <v>0</v>
      </c>
      <c r="W781" s="211">
        <f t="shared" si="1580"/>
        <v>0</v>
      </c>
      <c r="X781" s="211">
        <f t="shared" si="1581"/>
        <v>0</v>
      </c>
      <c r="Y781" s="211">
        <f t="shared" si="1582"/>
        <v>0</v>
      </c>
      <c r="Z781" s="211">
        <f t="shared" si="1583"/>
        <v>0</v>
      </c>
      <c r="AA781" s="211">
        <f t="shared" si="1584"/>
        <v>0</v>
      </c>
      <c r="AB781" s="211">
        <f t="shared" si="1585"/>
        <v>0</v>
      </c>
    </row>
    <row r="782" spans="1:28" ht="18.75" hidden="1" customHeight="1" x14ac:dyDescent="0.2">
      <c r="A782" s="213" t="s">
        <v>1222</v>
      </c>
      <c r="B782" s="225" t="s">
        <v>146</v>
      </c>
      <c r="C782" s="206" t="s">
        <v>194</v>
      </c>
      <c r="D782" s="206" t="s">
        <v>212</v>
      </c>
      <c r="E782" s="206" t="s">
        <v>854</v>
      </c>
      <c r="F782" s="206" t="s">
        <v>94</v>
      </c>
      <c r="G782" s="211"/>
      <c r="H782" s="211"/>
      <c r="I782" s="211"/>
      <c r="J782" s="211"/>
      <c r="K782" s="211">
        <v>100</v>
      </c>
      <c r="L782" s="211">
        <v>0</v>
      </c>
      <c r="M782" s="211">
        <v>0</v>
      </c>
      <c r="N782" s="211">
        <v>0</v>
      </c>
      <c r="O782" s="211">
        <v>0</v>
      </c>
      <c r="P782" s="211">
        <v>0</v>
      </c>
      <c r="Q782" s="211">
        <v>0</v>
      </c>
      <c r="R782" s="211">
        <f t="shared" si="1563"/>
        <v>0</v>
      </c>
      <c r="S782" s="211">
        <f t="shared" si="1576"/>
        <v>0</v>
      </c>
      <c r="T782" s="211">
        <f t="shared" si="1577"/>
        <v>0</v>
      </c>
      <c r="U782" s="211">
        <f t="shared" si="1578"/>
        <v>0</v>
      </c>
      <c r="V782" s="211">
        <f t="shared" si="1579"/>
        <v>0</v>
      </c>
      <c r="W782" s="211">
        <f t="shared" si="1580"/>
        <v>0</v>
      </c>
      <c r="X782" s="211">
        <f t="shared" si="1581"/>
        <v>0</v>
      </c>
      <c r="Y782" s="211">
        <f t="shared" si="1582"/>
        <v>0</v>
      </c>
      <c r="Z782" s="211">
        <f t="shared" si="1583"/>
        <v>0</v>
      </c>
      <c r="AA782" s="211">
        <f t="shared" si="1584"/>
        <v>0</v>
      </c>
      <c r="AB782" s="211">
        <f t="shared" si="1585"/>
        <v>0</v>
      </c>
    </row>
    <row r="783" spans="1:28" s="323" customFormat="1" ht="23.25" hidden="1" customHeight="1" x14ac:dyDescent="0.2">
      <c r="A783" s="340" t="s">
        <v>1053</v>
      </c>
      <c r="B783" s="203" t="s">
        <v>146</v>
      </c>
      <c r="C783" s="204" t="s">
        <v>194</v>
      </c>
      <c r="D783" s="204" t="s">
        <v>212</v>
      </c>
      <c r="E783" s="204" t="s">
        <v>1055</v>
      </c>
      <c r="F783" s="204"/>
      <c r="G783" s="229">
        <f>G784+G789+G790+G788</f>
        <v>0</v>
      </c>
      <c r="H783" s="229">
        <f t="shared" ref="H783:Q783" si="1587">H784+H788+H789+H790+H785</f>
        <v>2206</v>
      </c>
      <c r="I783" s="229">
        <f t="shared" si="1587"/>
        <v>153</v>
      </c>
      <c r="J783" s="229">
        <f t="shared" si="1587"/>
        <v>2359</v>
      </c>
      <c r="K783" s="229">
        <f t="shared" si="1587"/>
        <v>-103</v>
      </c>
      <c r="L783" s="229">
        <f t="shared" si="1587"/>
        <v>2671</v>
      </c>
      <c r="M783" s="229">
        <f t="shared" si="1587"/>
        <v>2671</v>
      </c>
      <c r="N783" s="229">
        <f t="shared" si="1587"/>
        <v>972</v>
      </c>
      <c r="O783" s="229">
        <f t="shared" si="1587"/>
        <v>3643</v>
      </c>
      <c r="P783" s="229">
        <f t="shared" si="1587"/>
        <v>3643</v>
      </c>
      <c r="Q783" s="229">
        <f t="shared" si="1587"/>
        <v>0</v>
      </c>
      <c r="R783" s="229">
        <f t="shared" ref="R783:X783" si="1588">R784+R785+R786+R787+R788+R789+R790+R791+R792</f>
        <v>3643</v>
      </c>
      <c r="S783" s="229">
        <f t="shared" si="1588"/>
        <v>2847.2</v>
      </c>
      <c r="T783" s="229">
        <f t="shared" si="1588"/>
        <v>6682.2</v>
      </c>
      <c r="U783" s="229">
        <f t="shared" si="1588"/>
        <v>-343.2</v>
      </c>
      <c r="V783" s="229">
        <f t="shared" si="1588"/>
        <v>5582.7</v>
      </c>
      <c r="W783" s="229">
        <f t="shared" si="1588"/>
        <v>968.3</v>
      </c>
      <c r="X783" s="229">
        <f t="shared" si="1588"/>
        <v>6911</v>
      </c>
      <c r="Y783" s="229">
        <f t="shared" ref="Y783:Z783" si="1589">Y784+Y785+Y786+Y787+Y788+Y789+Y790+Y791+Y792</f>
        <v>-6911</v>
      </c>
      <c r="Z783" s="229">
        <f t="shared" si="1589"/>
        <v>0</v>
      </c>
      <c r="AA783" s="229">
        <f t="shared" ref="AA783:AB783" si="1590">AA784+AA785+AA786+AA787+AA788+AA789+AA790+AA791+AA792</f>
        <v>0</v>
      </c>
      <c r="AB783" s="229">
        <f t="shared" si="1590"/>
        <v>0</v>
      </c>
    </row>
    <row r="784" spans="1:28" ht="23.25" hidden="1" customHeight="1" x14ac:dyDescent="0.2">
      <c r="A784" s="213" t="s">
        <v>876</v>
      </c>
      <c r="B784" s="225" t="s">
        <v>146</v>
      </c>
      <c r="C784" s="206" t="s">
        <v>194</v>
      </c>
      <c r="D784" s="206" t="s">
        <v>212</v>
      </c>
      <c r="E784" s="206" t="s">
        <v>1055</v>
      </c>
      <c r="F784" s="206" t="s">
        <v>811</v>
      </c>
      <c r="G784" s="211"/>
      <c r="H784" s="211">
        <v>2123</v>
      </c>
      <c r="I784" s="211">
        <f>-373+118</f>
        <v>-255</v>
      </c>
      <c r="J784" s="211">
        <f>H784+I784</f>
        <v>1868</v>
      </c>
      <c r="K784" s="211">
        <v>-118</v>
      </c>
      <c r="L784" s="211">
        <v>1960</v>
      </c>
      <c r="M784" s="211">
        <v>1960</v>
      </c>
      <c r="N784" s="211">
        <v>745</v>
      </c>
      <c r="O784" s="211">
        <f>M784+N784</f>
        <v>2705</v>
      </c>
      <c r="P784" s="211">
        <v>2705</v>
      </c>
      <c r="Q784" s="211">
        <v>0</v>
      </c>
      <c r="R784" s="211">
        <f t="shared" si="1563"/>
        <v>2705</v>
      </c>
      <c r="S784" s="211">
        <f>1190.2</f>
        <v>1190.2</v>
      </c>
      <c r="T784" s="211">
        <f t="shared" ref="T784:T791" si="1591">R784+S784</f>
        <v>3895.2</v>
      </c>
      <c r="U784" s="211">
        <f>-296.2+168</f>
        <v>-128.19999999999999</v>
      </c>
      <c r="V784" s="211">
        <v>3895.2</v>
      </c>
      <c r="W784" s="211">
        <v>46.8</v>
      </c>
      <c r="X784" s="211">
        <v>4183</v>
      </c>
      <c r="Y784" s="211">
        <v>-4183</v>
      </c>
      <c r="Z784" s="211">
        <f t="shared" ref="Z784:Z791" si="1592">X784+Y784</f>
        <v>0</v>
      </c>
      <c r="AA784" s="211">
        <v>0</v>
      </c>
      <c r="AB784" s="211">
        <f t="shared" ref="AB784:AB791" si="1593">Z784+AA784</f>
        <v>0</v>
      </c>
    </row>
    <row r="785" spans="1:28" ht="34.5" hidden="1" customHeight="1" x14ac:dyDescent="0.2">
      <c r="A785" s="281" t="s">
        <v>879</v>
      </c>
      <c r="B785" s="225" t="s">
        <v>146</v>
      </c>
      <c r="C785" s="206" t="s">
        <v>194</v>
      </c>
      <c r="D785" s="206" t="s">
        <v>212</v>
      </c>
      <c r="E785" s="206" t="s">
        <v>1055</v>
      </c>
      <c r="F785" s="206" t="s">
        <v>878</v>
      </c>
      <c r="G785" s="211"/>
      <c r="H785" s="211">
        <v>0</v>
      </c>
      <c r="I785" s="211">
        <f>373+35</f>
        <v>408</v>
      </c>
      <c r="J785" s="211">
        <f>H785+I785</f>
        <v>408</v>
      </c>
      <c r="K785" s="211">
        <v>15</v>
      </c>
      <c r="L785" s="211">
        <v>590</v>
      </c>
      <c r="M785" s="211">
        <v>590</v>
      </c>
      <c r="N785" s="211">
        <v>227</v>
      </c>
      <c r="O785" s="211">
        <f t="shared" ref="O785:O790" si="1594">M785+N785</f>
        <v>817</v>
      </c>
      <c r="P785" s="211">
        <v>817</v>
      </c>
      <c r="Q785" s="211">
        <v>0</v>
      </c>
      <c r="R785" s="211">
        <f t="shared" si="1563"/>
        <v>817</v>
      </c>
      <c r="S785" s="211">
        <f>360</f>
        <v>360</v>
      </c>
      <c r="T785" s="211">
        <f t="shared" si="1591"/>
        <v>1177</v>
      </c>
      <c r="U785" s="211">
        <f>-90+51</f>
        <v>-39</v>
      </c>
      <c r="V785" s="211">
        <v>1177</v>
      </c>
      <c r="W785" s="211">
        <v>14</v>
      </c>
      <c r="X785" s="211">
        <v>1444</v>
      </c>
      <c r="Y785" s="211">
        <v>-1444</v>
      </c>
      <c r="Z785" s="211">
        <f t="shared" si="1592"/>
        <v>0</v>
      </c>
      <c r="AA785" s="211">
        <v>0</v>
      </c>
      <c r="AB785" s="211">
        <f t="shared" si="1593"/>
        <v>0</v>
      </c>
    </row>
    <row r="786" spans="1:28" ht="18.75" hidden="1" customHeight="1" x14ac:dyDescent="0.2">
      <c r="A786" s="213" t="s">
        <v>876</v>
      </c>
      <c r="B786" s="225" t="s">
        <v>146</v>
      </c>
      <c r="C786" s="206" t="s">
        <v>194</v>
      </c>
      <c r="D786" s="206" t="s">
        <v>212</v>
      </c>
      <c r="E786" s="206" t="s">
        <v>1080</v>
      </c>
      <c r="F786" s="206" t="s">
        <v>811</v>
      </c>
      <c r="G786" s="211"/>
      <c r="H786" s="211"/>
      <c r="I786" s="211"/>
      <c r="J786" s="211"/>
      <c r="K786" s="211"/>
      <c r="L786" s="211"/>
      <c r="M786" s="211"/>
      <c r="N786" s="211"/>
      <c r="O786" s="211"/>
      <c r="P786" s="211"/>
      <c r="Q786" s="211"/>
      <c r="R786" s="211">
        <v>0</v>
      </c>
      <c r="S786" s="211">
        <f>730</f>
        <v>730</v>
      </c>
      <c r="T786" s="211">
        <f t="shared" si="1591"/>
        <v>730</v>
      </c>
      <c r="U786" s="211">
        <v>0</v>
      </c>
      <c r="V786" s="211">
        <v>0</v>
      </c>
      <c r="W786" s="211">
        <v>730</v>
      </c>
      <c r="X786" s="211">
        <v>730</v>
      </c>
      <c r="Y786" s="211">
        <v>-730</v>
      </c>
      <c r="Z786" s="211">
        <f t="shared" si="1592"/>
        <v>0</v>
      </c>
      <c r="AA786" s="211">
        <v>0</v>
      </c>
      <c r="AB786" s="211">
        <f t="shared" si="1593"/>
        <v>0</v>
      </c>
    </row>
    <row r="787" spans="1:28" ht="34.5" hidden="1" customHeight="1" x14ac:dyDescent="0.2">
      <c r="A787" s="281" t="s">
        <v>879</v>
      </c>
      <c r="B787" s="225" t="s">
        <v>146</v>
      </c>
      <c r="C787" s="206" t="s">
        <v>194</v>
      </c>
      <c r="D787" s="206" t="s">
        <v>212</v>
      </c>
      <c r="E787" s="206" t="s">
        <v>1080</v>
      </c>
      <c r="F787" s="206" t="s">
        <v>878</v>
      </c>
      <c r="G787" s="211"/>
      <c r="H787" s="211"/>
      <c r="I787" s="211"/>
      <c r="J787" s="211"/>
      <c r="K787" s="211"/>
      <c r="L787" s="211"/>
      <c r="M787" s="211"/>
      <c r="N787" s="211"/>
      <c r="O787" s="211"/>
      <c r="P787" s="211"/>
      <c r="Q787" s="211"/>
      <c r="R787" s="211">
        <v>0</v>
      </c>
      <c r="S787" s="211">
        <f>220</f>
        <v>220</v>
      </c>
      <c r="T787" s="211">
        <f t="shared" si="1591"/>
        <v>220</v>
      </c>
      <c r="U787" s="211">
        <v>0</v>
      </c>
      <c r="V787" s="211">
        <v>0</v>
      </c>
      <c r="W787" s="211">
        <v>220</v>
      </c>
      <c r="X787" s="211">
        <v>220</v>
      </c>
      <c r="Y787" s="211">
        <v>-220</v>
      </c>
      <c r="Z787" s="211">
        <f t="shared" si="1592"/>
        <v>0</v>
      </c>
      <c r="AA787" s="211">
        <v>0</v>
      </c>
      <c r="AB787" s="211">
        <f t="shared" si="1593"/>
        <v>0</v>
      </c>
    </row>
    <row r="788" spans="1:28" ht="18.75" hidden="1" customHeight="1" x14ac:dyDescent="0.2">
      <c r="A788" s="213" t="s">
        <v>931</v>
      </c>
      <c r="B788" s="225" t="s">
        <v>146</v>
      </c>
      <c r="C788" s="206" t="s">
        <v>194</v>
      </c>
      <c r="D788" s="206" t="s">
        <v>212</v>
      </c>
      <c r="E788" s="206" t="s">
        <v>1055</v>
      </c>
      <c r="F788" s="206" t="s">
        <v>898</v>
      </c>
      <c r="G788" s="211"/>
      <c r="H788" s="211">
        <v>28</v>
      </c>
      <c r="I788" s="211">
        <v>0</v>
      </c>
      <c r="J788" s="211">
        <f>H788+I788</f>
        <v>28</v>
      </c>
      <c r="K788" s="211">
        <v>0</v>
      </c>
      <c r="L788" s="211">
        <v>53</v>
      </c>
      <c r="M788" s="211">
        <v>53</v>
      </c>
      <c r="N788" s="211">
        <v>0</v>
      </c>
      <c r="O788" s="211">
        <f t="shared" si="1594"/>
        <v>53</v>
      </c>
      <c r="P788" s="211">
        <v>53</v>
      </c>
      <c r="Q788" s="211">
        <v>0</v>
      </c>
      <c r="R788" s="211">
        <f t="shared" si="1563"/>
        <v>53</v>
      </c>
      <c r="S788" s="211">
        <v>-35</v>
      </c>
      <c r="T788" s="211">
        <f t="shared" si="1591"/>
        <v>18</v>
      </c>
      <c r="U788" s="211">
        <v>0</v>
      </c>
      <c r="V788" s="211">
        <v>18</v>
      </c>
      <c r="W788" s="211">
        <v>0</v>
      </c>
      <c r="X788" s="211">
        <v>18</v>
      </c>
      <c r="Y788" s="211">
        <v>-18</v>
      </c>
      <c r="Z788" s="211">
        <f t="shared" si="1592"/>
        <v>0</v>
      </c>
      <c r="AA788" s="211">
        <v>0</v>
      </c>
      <c r="AB788" s="211">
        <f t="shared" si="1593"/>
        <v>0</v>
      </c>
    </row>
    <row r="789" spans="1:28" ht="18.75" hidden="1" customHeight="1" x14ac:dyDescent="0.2">
      <c r="A789" s="213" t="s">
        <v>99</v>
      </c>
      <c r="B789" s="225" t="s">
        <v>146</v>
      </c>
      <c r="C789" s="206" t="s">
        <v>194</v>
      </c>
      <c r="D789" s="206" t="s">
        <v>212</v>
      </c>
      <c r="E789" s="206" t="s">
        <v>1055</v>
      </c>
      <c r="F789" s="206" t="s">
        <v>100</v>
      </c>
      <c r="G789" s="211"/>
      <c r="H789" s="211">
        <v>50</v>
      </c>
      <c r="I789" s="211">
        <v>0</v>
      </c>
      <c r="J789" s="211">
        <f>H789+I789</f>
        <v>50</v>
      </c>
      <c r="K789" s="211">
        <v>0</v>
      </c>
      <c r="L789" s="211">
        <v>0</v>
      </c>
      <c r="M789" s="211">
        <v>0</v>
      </c>
      <c r="N789" s="211">
        <v>0</v>
      </c>
      <c r="O789" s="211">
        <f t="shared" si="1594"/>
        <v>0</v>
      </c>
      <c r="P789" s="211">
        <v>0</v>
      </c>
      <c r="Q789" s="211">
        <v>0</v>
      </c>
      <c r="R789" s="211">
        <f t="shared" si="1563"/>
        <v>0</v>
      </c>
      <c r="S789" s="211">
        <v>105</v>
      </c>
      <c r="T789" s="211">
        <f t="shared" si="1591"/>
        <v>105</v>
      </c>
      <c r="U789" s="211">
        <v>20</v>
      </c>
      <c r="V789" s="211">
        <v>105</v>
      </c>
      <c r="W789" s="211">
        <v>-105</v>
      </c>
      <c r="X789" s="211">
        <v>0</v>
      </c>
      <c r="Y789" s="211">
        <v>0</v>
      </c>
      <c r="Z789" s="211">
        <f t="shared" si="1592"/>
        <v>0</v>
      </c>
      <c r="AA789" s="211">
        <v>0</v>
      </c>
      <c r="AB789" s="211">
        <f t="shared" si="1593"/>
        <v>0</v>
      </c>
    </row>
    <row r="790" spans="1:28" ht="18.75" hidden="1" customHeight="1" x14ac:dyDescent="0.2">
      <c r="A790" s="213" t="s">
        <v>1222</v>
      </c>
      <c r="B790" s="225" t="s">
        <v>146</v>
      </c>
      <c r="C790" s="206" t="s">
        <v>194</v>
      </c>
      <c r="D790" s="206" t="s">
        <v>212</v>
      </c>
      <c r="E790" s="206" t="s">
        <v>1055</v>
      </c>
      <c r="F790" s="206" t="s">
        <v>94</v>
      </c>
      <c r="G790" s="211"/>
      <c r="H790" s="211">
        <v>5</v>
      </c>
      <c r="I790" s="211">
        <v>0</v>
      </c>
      <c r="J790" s="211">
        <f>H790+I790</f>
        <v>5</v>
      </c>
      <c r="K790" s="211">
        <v>0</v>
      </c>
      <c r="L790" s="211">
        <v>68</v>
      </c>
      <c r="M790" s="211">
        <v>68</v>
      </c>
      <c r="N790" s="211">
        <v>0</v>
      </c>
      <c r="O790" s="211">
        <f t="shared" si="1594"/>
        <v>68</v>
      </c>
      <c r="P790" s="211">
        <v>68</v>
      </c>
      <c r="Q790" s="211">
        <v>0</v>
      </c>
      <c r="R790" s="211">
        <f t="shared" si="1563"/>
        <v>68</v>
      </c>
      <c r="S790" s="211">
        <v>123</v>
      </c>
      <c r="T790" s="211">
        <v>191</v>
      </c>
      <c r="U790" s="211">
        <v>0</v>
      </c>
      <c r="V790" s="211">
        <v>191</v>
      </c>
      <c r="W790" s="211">
        <v>109</v>
      </c>
      <c r="X790" s="211">
        <v>296</v>
      </c>
      <c r="Y790" s="211">
        <v>-296</v>
      </c>
      <c r="Z790" s="211">
        <f t="shared" si="1592"/>
        <v>0</v>
      </c>
      <c r="AA790" s="211">
        <v>0</v>
      </c>
      <c r="AB790" s="211">
        <f t="shared" si="1593"/>
        <v>0</v>
      </c>
    </row>
    <row r="791" spans="1:28" ht="18.75" hidden="1" customHeight="1" x14ac:dyDescent="0.2">
      <c r="A791" s="213" t="s">
        <v>103</v>
      </c>
      <c r="B791" s="225" t="s">
        <v>146</v>
      </c>
      <c r="C791" s="206" t="s">
        <v>194</v>
      </c>
      <c r="D791" s="206" t="s">
        <v>212</v>
      </c>
      <c r="E791" s="206" t="s">
        <v>1055</v>
      </c>
      <c r="F791" s="206" t="s">
        <v>104</v>
      </c>
      <c r="G791" s="211"/>
      <c r="H791" s="211"/>
      <c r="I791" s="211"/>
      <c r="J791" s="211"/>
      <c r="K791" s="211"/>
      <c r="L791" s="211"/>
      <c r="M791" s="211"/>
      <c r="N791" s="211"/>
      <c r="O791" s="211"/>
      <c r="P791" s="211"/>
      <c r="Q791" s="211"/>
      <c r="R791" s="211">
        <v>0</v>
      </c>
      <c r="S791" s="211">
        <v>0</v>
      </c>
      <c r="T791" s="211">
        <f t="shared" si="1591"/>
        <v>0</v>
      </c>
      <c r="U791" s="211">
        <v>0</v>
      </c>
      <c r="V791" s="211">
        <f t="shared" ref="V791" si="1595">T791+U791</f>
        <v>0</v>
      </c>
      <c r="W791" s="211">
        <v>0</v>
      </c>
      <c r="X791" s="211">
        <f t="shared" ref="X791" si="1596">V791+W791</f>
        <v>0</v>
      </c>
      <c r="Y791" s="211">
        <v>0</v>
      </c>
      <c r="Z791" s="211">
        <f t="shared" si="1592"/>
        <v>0</v>
      </c>
      <c r="AA791" s="211">
        <v>0</v>
      </c>
      <c r="AB791" s="211">
        <f t="shared" si="1593"/>
        <v>0</v>
      </c>
    </row>
    <row r="792" spans="1:28" ht="33.75" hidden="1" customHeight="1" x14ac:dyDescent="0.2">
      <c r="A792" s="213" t="s">
        <v>1054</v>
      </c>
      <c r="B792" s="225" t="s">
        <v>146</v>
      </c>
      <c r="C792" s="206" t="s">
        <v>194</v>
      </c>
      <c r="D792" s="206" t="s">
        <v>212</v>
      </c>
      <c r="E792" s="206" t="s">
        <v>1079</v>
      </c>
      <c r="F792" s="206"/>
      <c r="G792" s="211"/>
      <c r="H792" s="211"/>
      <c r="I792" s="211"/>
      <c r="J792" s="211"/>
      <c r="K792" s="211"/>
      <c r="L792" s="211"/>
      <c r="M792" s="211"/>
      <c r="N792" s="211"/>
      <c r="O792" s="211"/>
      <c r="P792" s="211"/>
      <c r="Q792" s="211"/>
      <c r="R792" s="211">
        <f>R793+R794</f>
        <v>0</v>
      </c>
      <c r="S792" s="211">
        <f t="shared" ref="S792:U792" si="1597">S793+S794</f>
        <v>154</v>
      </c>
      <c r="T792" s="211">
        <f>T793+T794</f>
        <v>346</v>
      </c>
      <c r="U792" s="211">
        <f t="shared" si="1597"/>
        <v>-196</v>
      </c>
      <c r="V792" s="211">
        <f>V793+V794</f>
        <v>196.5</v>
      </c>
      <c r="W792" s="211">
        <f>W793+W794</f>
        <v>-46.5</v>
      </c>
      <c r="X792" s="211">
        <f>X793+X794</f>
        <v>20</v>
      </c>
      <c r="Y792" s="211">
        <f>Y794</f>
        <v>-20</v>
      </c>
      <c r="Z792" s="211">
        <f>Z793+Z794</f>
        <v>0</v>
      </c>
      <c r="AA792" s="211">
        <f>AA794</f>
        <v>0</v>
      </c>
      <c r="AB792" s="211">
        <f>AB793+AB794</f>
        <v>0</v>
      </c>
    </row>
    <row r="793" spans="1:28" ht="20.25" hidden="1" customHeight="1" x14ac:dyDescent="0.2">
      <c r="A793" s="213" t="s">
        <v>99</v>
      </c>
      <c r="B793" s="225" t="s">
        <v>146</v>
      </c>
      <c r="C793" s="206" t="s">
        <v>194</v>
      </c>
      <c r="D793" s="206" t="s">
        <v>212</v>
      </c>
      <c r="E793" s="206" t="s">
        <v>1079</v>
      </c>
      <c r="F793" s="206" t="s">
        <v>100</v>
      </c>
      <c r="G793" s="211"/>
      <c r="H793" s="211"/>
      <c r="I793" s="211"/>
      <c r="J793" s="211"/>
      <c r="K793" s="211"/>
      <c r="L793" s="211"/>
      <c r="M793" s="211"/>
      <c r="N793" s="211"/>
      <c r="O793" s="211"/>
      <c r="P793" s="211"/>
      <c r="Q793" s="211"/>
      <c r="R793" s="211">
        <v>0</v>
      </c>
      <c r="S793" s="211">
        <v>0</v>
      </c>
      <c r="T793" s="211">
        <f>R793+S793</f>
        <v>0</v>
      </c>
      <c r="U793" s="211">
        <v>0</v>
      </c>
      <c r="V793" s="211">
        <f>T793+U793</f>
        <v>0</v>
      </c>
      <c r="W793" s="211">
        <v>0</v>
      </c>
      <c r="X793" s="211">
        <f>V793+W793</f>
        <v>0</v>
      </c>
      <c r="Y793" s="211">
        <v>0</v>
      </c>
      <c r="Z793" s="211">
        <f>X793+Y793</f>
        <v>0</v>
      </c>
      <c r="AA793" s="211">
        <v>0</v>
      </c>
      <c r="AB793" s="211">
        <f>Z793+AA793</f>
        <v>0</v>
      </c>
    </row>
    <row r="794" spans="1:28" ht="18.75" hidden="1" customHeight="1" x14ac:dyDescent="0.2">
      <c r="A794" s="213" t="s">
        <v>1222</v>
      </c>
      <c r="B794" s="225" t="s">
        <v>146</v>
      </c>
      <c r="C794" s="206" t="s">
        <v>194</v>
      </c>
      <c r="D794" s="206" t="s">
        <v>212</v>
      </c>
      <c r="E794" s="206" t="s">
        <v>1079</v>
      </c>
      <c r="F794" s="206" t="s">
        <v>94</v>
      </c>
      <c r="G794" s="211"/>
      <c r="H794" s="211"/>
      <c r="I794" s="211"/>
      <c r="J794" s="211"/>
      <c r="K794" s="211"/>
      <c r="L794" s="211"/>
      <c r="M794" s="211"/>
      <c r="N794" s="211"/>
      <c r="O794" s="211"/>
      <c r="P794" s="211"/>
      <c r="Q794" s="211"/>
      <c r="R794" s="211">
        <v>0</v>
      </c>
      <c r="S794" s="211">
        <v>154</v>
      </c>
      <c r="T794" s="211">
        <v>346</v>
      </c>
      <c r="U794" s="211">
        <v>-196</v>
      </c>
      <c r="V794" s="211">
        <v>196.5</v>
      </c>
      <c r="W794" s="211">
        <v>-46.5</v>
      </c>
      <c r="X794" s="211">
        <v>20</v>
      </c>
      <c r="Y794" s="211">
        <v>-20</v>
      </c>
      <c r="Z794" s="211">
        <f>X794+Y794</f>
        <v>0</v>
      </c>
      <c r="AA794" s="211">
        <v>0</v>
      </c>
      <c r="AB794" s="211">
        <f>Z794+AA794</f>
        <v>0</v>
      </c>
    </row>
    <row r="795" spans="1:28" s="323" customFormat="1" ht="30.75" customHeight="1" x14ac:dyDescent="0.2">
      <c r="A795" s="340" t="s">
        <v>1198</v>
      </c>
      <c r="B795" s="203">
        <v>801</v>
      </c>
      <c r="C795" s="204" t="s">
        <v>194</v>
      </c>
      <c r="D795" s="204" t="s">
        <v>214</v>
      </c>
      <c r="E795" s="204"/>
      <c r="F795" s="204"/>
      <c r="G795" s="229"/>
      <c r="H795" s="229"/>
      <c r="I795" s="229"/>
      <c r="J795" s="229"/>
      <c r="K795" s="229"/>
      <c r="L795" s="229"/>
      <c r="M795" s="229"/>
      <c r="N795" s="229"/>
      <c r="O795" s="229"/>
      <c r="P795" s="229"/>
      <c r="Q795" s="229"/>
      <c r="R795" s="229"/>
      <c r="S795" s="229"/>
      <c r="T795" s="229"/>
      <c r="U795" s="229"/>
      <c r="V795" s="229"/>
      <c r="W795" s="229"/>
      <c r="X795" s="229">
        <f>X796</f>
        <v>0</v>
      </c>
      <c r="Y795" s="229">
        <f t="shared" ref="Y795" si="1598">Y796</f>
        <v>10392</v>
      </c>
      <c r="Z795" s="229">
        <f>Z796+Z805</f>
        <v>10392</v>
      </c>
      <c r="AA795" s="229">
        <f t="shared" ref="AA795" si="1599">AA796+AA805</f>
        <v>-145</v>
      </c>
      <c r="AB795" s="229">
        <f>AB796+AB805</f>
        <v>10247</v>
      </c>
    </row>
    <row r="796" spans="1:28" ht="18.75" customHeight="1" x14ac:dyDescent="0.2">
      <c r="A796" s="340" t="s">
        <v>1053</v>
      </c>
      <c r="B796" s="203" t="s">
        <v>146</v>
      </c>
      <c r="C796" s="204" t="s">
        <v>194</v>
      </c>
      <c r="D796" s="204" t="s">
        <v>214</v>
      </c>
      <c r="E796" s="204" t="s">
        <v>1055</v>
      </c>
      <c r="F796" s="204"/>
      <c r="G796" s="229" t="e">
        <f>G797+#REF!+G802+G801</f>
        <v>#REF!</v>
      </c>
      <c r="H796" s="229" t="e">
        <f>H797+H801+#REF!+H802+H798</f>
        <v>#REF!</v>
      </c>
      <c r="I796" s="229" t="e">
        <f>I797+I801+#REF!+I802+I798</f>
        <v>#REF!</v>
      </c>
      <c r="J796" s="229" t="e">
        <f>J797+J801+#REF!+J802+J798</f>
        <v>#REF!</v>
      </c>
      <c r="K796" s="229" t="e">
        <f>K797+K801+#REF!+K802+K798</f>
        <v>#REF!</v>
      </c>
      <c r="L796" s="229" t="e">
        <f>L797+L801+#REF!+L802+L798</f>
        <v>#REF!</v>
      </c>
      <c r="M796" s="229" t="e">
        <f>M797+M801+#REF!+M802+M798</f>
        <v>#REF!</v>
      </c>
      <c r="N796" s="229" t="e">
        <f>N797+N801+#REF!+N802+N798</f>
        <v>#REF!</v>
      </c>
      <c r="O796" s="229" t="e">
        <f>O797+O801+#REF!+O802+O798</f>
        <v>#REF!</v>
      </c>
      <c r="P796" s="229" t="e">
        <f>P797+P801+#REF!+P802+P798</f>
        <v>#REF!</v>
      </c>
      <c r="Q796" s="229" t="e">
        <f>Q797+Q801+#REF!+Q802+Q798</f>
        <v>#REF!</v>
      </c>
      <c r="R796" s="229" t="e">
        <f>R797+R798+#REF!+#REF!+R801+#REF!+R802+R803+R804</f>
        <v>#REF!</v>
      </c>
      <c r="S796" s="229" t="e">
        <f>S797+S798+#REF!+#REF!+S801+#REF!+S802+S803+S804</f>
        <v>#REF!</v>
      </c>
      <c r="T796" s="229" t="e">
        <f>T797+T798+#REF!+#REF!+T801+#REF!+T802+T803+T804</f>
        <v>#REF!</v>
      </c>
      <c r="U796" s="229" t="e">
        <f>U797+U798+#REF!+#REF!+U801+#REF!+U802+U803+U804</f>
        <v>#REF!</v>
      </c>
      <c r="V796" s="229" t="e">
        <f>V797+V798+#REF!+#REF!+V801+#REF!+V802+V803+V804</f>
        <v>#REF!</v>
      </c>
      <c r="W796" s="229" t="e">
        <f>W797+W798+#REF!+#REF!+W801+#REF!+W802+W803+W804</f>
        <v>#REF!</v>
      </c>
      <c r="X796" s="229">
        <f>X797+X798+X799+X800+X801+X802+X803+X804</f>
        <v>0</v>
      </c>
      <c r="Y796" s="229">
        <f t="shared" ref="Y796" si="1600">Y797+Y798+Y799+Y800+Y801+Y802+Y803+Y804</f>
        <v>10392</v>
      </c>
      <c r="Z796" s="229">
        <f>Z797+Z798+Z799+Z800+Z801+Z802+Z803+Z804</f>
        <v>10392</v>
      </c>
      <c r="AA796" s="229">
        <f t="shared" ref="AA796" si="1601">AA797+AA798+AA799+AA800+AA801+AA802+AA803+AA804</f>
        <v>-150</v>
      </c>
      <c r="AB796" s="229">
        <f>AB797+AB798+AB799+AB800+AB801+AB802+AB803+AB804</f>
        <v>10242</v>
      </c>
    </row>
    <row r="797" spans="1:28" ht="18.75" customHeight="1" x14ac:dyDescent="0.2">
      <c r="A797" s="213" t="s">
        <v>876</v>
      </c>
      <c r="B797" s="225" t="s">
        <v>146</v>
      </c>
      <c r="C797" s="206" t="s">
        <v>194</v>
      </c>
      <c r="D797" s="206" t="s">
        <v>214</v>
      </c>
      <c r="E797" s="206" t="s">
        <v>1055</v>
      </c>
      <c r="F797" s="206" t="s">
        <v>811</v>
      </c>
      <c r="G797" s="211"/>
      <c r="H797" s="211">
        <v>2123</v>
      </c>
      <c r="I797" s="211">
        <f>-373+118</f>
        <v>-255</v>
      </c>
      <c r="J797" s="211">
        <f>H797+I797</f>
        <v>1868</v>
      </c>
      <c r="K797" s="211">
        <v>-118</v>
      </c>
      <c r="L797" s="211">
        <v>1960</v>
      </c>
      <c r="M797" s="211">
        <v>1960</v>
      </c>
      <c r="N797" s="211">
        <v>745</v>
      </c>
      <c r="O797" s="211">
        <f>M797+N797</f>
        <v>2705</v>
      </c>
      <c r="P797" s="211">
        <v>2705</v>
      </c>
      <c r="Q797" s="211">
        <v>0</v>
      </c>
      <c r="R797" s="211">
        <f t="shared" ref="R797:R798" si="1602">P797+Q797</f>
        <v>2705</v>
      </c>
      <c r="S797" s="211">
        <f>1190.2</f>
        <v>1190.2</v>
      </c>
      <c r="T797" s="211">
        <f t="shared" ref="T797:T801" si="1603">R797+S797</f>
        <v>3895.2</v>
      </c>
      <c r="U797" s="211">
        <f>-296.2+168</f>
        <v>-128.19999999999999</v>
      </c>
      <c r="V797" s="211">
        <v>3895.2</v>
      </c>
      <c r="W797" s="211">
        <v>46.8</v>
      </c>
      <c r="X797" s="211">
        <v>0</v>
      </c>
      <c r="Y797" s="211">
        <v>4790</v>
      </c>
      <c r="Z797" s="211">
        <f t="shared" ref="Z797:Z804" si="1604">X797+Y797</f>
        <v>4790</v>
      </c>
      <c r="AA797" s="211">
        <v>0</v>
      </c>
      <c r="AB797" s="211">
        <f t="shared" ref="AB797:AB804" si="1605">Z797+AA797</f>
        <v>4790</v>
      </c>
    </row>
    <row r="798" spans="1:28" ht="26.25" customHeight="1" x14ac:dyDescent="0.2">
      <c r="A798" s="281" t="s">
        <v>879</v>
      </c>
      <c r="B798" s="225" t="s">
        <v>146</v>
      </c>
      <c r="C798" s="206" t="s">
        <v>194</v>
      </c>
      <c r="D798" s="206" t="s">
        <v>214</v>
      </c>
      <c r="E798" s="206" t="s">
        <v>1055</v>
      </c>
      <c r="F798" s="206" t="s">
        <v>878</v>
      </c>
      <c r="G798" s="211"/>
      <c r="H798" s="211">
        <v>0</v>
      </c>
      <c r="I798" s="211">
        <f>373+35</f>
        <v>408</v>
      </c>
      <c r="J798" s="211">
        <f>H798+I798</f>
        <v>408</v>
      </c>
      <c r="K798" s="211">
        <v>15</v>
      </c>
      <c r="L798" s="211">
        <v>590</v>
      </c>
      <c r="M798" s="211">
        <v>590</v>
      </c>
      <c r="N798" s="211">
        <v>227</v>
      </c>
      <c r="O798" s="211">
        <f t="shared" ref="O798" si="1606">M798+N798</f>
        <v>817</v>
      </c>
      <c r="P798" s="211">
        <v>817</v>
      </c>
      <c r="Q798" s="211">
        <v>0</v>
      </c>
      <c r="R798" s="211">
        <f t="shared" si="1602"/>
        <v>817</v>
      </c>
      <c r="S798" s="211">
        <f>360</f>
        <v>360</v>
      </c>
      <c r="T798" s="211">
        <f t="shared" si="1603"/>
        <v>1177</v>
      </c>
      <c r="U798" s="211">
        <f>-90+51</f>
        <v>-39</v>
      </c>
      <c r="V798" s="211">
        <v>1177</v>
      </c>
      <c r="W798" s="211">
        <v>14</v>
      </c>
      <c r="X798" s="211">
        <v>0</v>
      </c>
      <c r="Y798" s="211">
        <v>1352</v>
      </c>
      <c r="Z798" s="211">
        <f t="shared" si="1604"/>
        <v>1352</v>
      </c>
      <c r="AA798" s="211">
        <v>0</v>
      </c>
      <c r="AB798" s="211">
        <f t="shared" si="1605"/>
        <v>1352</v>
      </c>
    </row>
    <row r="799" spans="1:28" ht="18.75" customHeight="1" x14ac:dyDescent="0.2">
      <c r="A799" s="213" t="s">
        <v>876</v>
      </c>
      <c r="B799" s="225" t="s">
        <v>146</v>
      </c>
      <c r="C799" s="206" t="s">
        <v>194</v>
      </c>
      <c r="D799" s="206" t="s">
        <v>214</v>
      </c>
      <c r="E799" s="206" t="s">
        <v>1185</v>
      </c>
      <c r="F799" s="206" t="s">
        <v>811</v>
      </c>
      <c r="G799" s="211"/>
      <c r="H799" s="211"/>
      <c r="I799" s="211"/>
      <c r="J799" s="211"/>
      <c r="K799" s="211"/>
      <c r="L799" s="211"/>
      <c r="M799" s="211"/>
      <c r="N799" s="211"/>
      <c r="O799" s="211"/>
      <c r="P799" s="211"/>
      <c r="Q799" s="211"/>
      <c r="R799" s="211">
        <v>0</v>
      </c>
      <c r="S799" s="211">
        <f>730</f>
        <v>730</v>
      </c>
      <c r="T799" s="211">
        <f t="shared" si="1603"/>
        <v>730</v>
      </c>
      <c r="U799" s="211">
        <v>0</v>
      </c>
      <c r="V799" s="211">
        <v>0</v>
      </c>
      <c r="W799" s="211">
        <v>730</v>
      </c>
      <c r="X799" s="211">
        <v>0</v>
      </c>
      <c r="Y799" s="211">
        <v>2000</v>
      </c>
      <c r="Z799" s="211">
        <f t="shared" si="1604"/>
        <v>2000</v>
      </c>
      <c r="AA799" s="211">
        <v>0</v>
      </c>
      <c r="AB799" s="211">
        <f t="shared" si="1605"/>
        <v>2000</v>
      </c>
    </row>
    <row r="800" spans="1:28" ht="27.75" customHeight="1" x14ac:dyDescent="0.2">
      <c r="A800" s="281" t="s">
        <v>879</v>
      </c>
      <c r="B800" s="225" t="s">
        <v>146</v>
      </c>
      <c r="C800" s="206" t="s">
        <v>194</v>
      </c>
      <c r="D800" s="206" t="s">
        <v>214</v>
      </c>
      <c r="E800" s="206" t="s">
        <v>1185</v>
      </c>
      <c r="F800" s="206" t="s">
        <v>878</v>
      </c>
      <c r="G800" s="211"/>
      <c r="H800" s="211"/>
      <c r="I800" s="211"/>
      <c r="J800" s="211"/>
      <c r="K800" s="211"/>
      <c r="L800" s="211"/>
      <c r="M800" s="211"/>
      <c r="N800" s="211"/>
      <c r="O800" s="211"/>
      <c r="P800" s="211"/>
      <c r="Q800" s="211"/>
      <c r="R800" s="211">
        <v>0</v>
      </c>
      <c r="S800" s="211">
        <f>220</f>
        <v>220</v>
      </c>
      <c r="T800" s="211">
        <f t="shared" si="1603"/>
        <v>220</v>
      </c>
      <c r="U800" s="211">
        <v>0</v>
      </c>
      <c r="V800" s="211">
        <v>0</v>
      </c>
      <c r="W800" s="211">
        <v>220</v>
      </c>
      <c r="X800" s="211">
        <v>0</v>
      </c>
      <c r="Y800" s="211">
        <v>700</v>
      </c>
      <c r="Z800" s="211">
        <f t="shared" si="1604"/>
        <v>700</v>
      </c>
      <c r="AA800" s="211">
        <v>0</v>
      </c>
      <c r="AB800" s="211">
        <f t="shared" si="1605"/>
        <v>700</v>
      </c>
    </row>
    <row r="801" spans="1:28" ht="18.75" customHeight="1" x14ac:dyDescent="0.2">
      <c r="A801" s="213" t="s">
        <v>931</v>
      </c>
      <c r="B801" s="225" t="s">
        <v>146</v>
      </c>
      <c r="C801" s="206" t="s">
        <v>194</v>
      </c>
      <c r="D801" s="206" t="s">
        <v>214</v>
      </c>
      <c r="E801" s="206" t="s">
        <v>1055</v>
      </c>
      <c r="F801" s="206" t="s">
        <v>898</v>
      </c>
      <c r="G801" s="211"/>
      <c r="H801" s="211">
        <v>28</v>
      </c>
      <c r="I801" s="211">
        <v>0</v>
      </c>
      <c r="J801" s="211">
        <f>H801+I801</f>
        <v>28</v>
      </c>
      <c r="K801" s="211">
        <v>0</v>
      </c>
      <c r="L801" s="211">
        <v>53</v>
      </c>
      <c r="M801" s="211">
        <v>53</v>
      </c>
      <c r="N801" s="211">
        <v>0</v>
      </c>
      <c r="O801" s="211">
        <f t="shared" ref="O801:O802" si="1607">M801+N801</f>
        <v>53</v>
      </c>
      <c r="P801" s="211">
        <v>53</v>
      </c>
      <c r="Q801" s="211">
        <v>0</v>
      </c>
      <c r="R801" s="211">
        <f t="shared" ref="R801:R802" si="1608">P801+Q801</f>
        <v>53</v>
      </c>
      <c r="S801" s="211">
        <v>-35</v>
      </c>
      <c r="T801" s="211">
        <f t="shared" si="1603"/>
        <v>18</v>
      </c>
      <c r="U801" s="211">
        <v>0</v>
      </c>
      <c r="V801" s="211">
        <v>18</v>
      </c>
      <c r="W801" s="211">
        <v>0</v>
      </c>
      <c r="X801" s="211">
        <v>0</v>
      </c>
      <c r="Y801" s="211">
        <v>18</v>
      </c>
      <c r="Z801" s="211">
        <f t="shared" si="1604"/>
        <v>18</v>
      </c>
      <c r="AA801" s="211">
        <v>0</v>
      </c>
      <c r="AB801" s="211">
        <f t="shared" si="1605"/>
        <v>18</v>
      </c>
    </row>
    <row r="802" spans="1:28" ht="18.75" customHeight="1" x14ac:dyDescent="0.2">
      <c r="A802" s="213" t="s">
        <v>1222</v>
      </c>
      <c r="B802" s="225" t="s">
        <v>146</v>
      </c>
      <c r="C802" s="206" t="s">
        <v>194</v>
      </c>
      <c r="D802" s="206" t="s">
        <v>214</v>
      </c>
      <c r="E802" s="206" t="s">
        <v>1055</v>
      </c>
      <c r="F802" s="206" t="s">
        <v>94</v>
      </c>
      <c r="G802" s="211"/>
      <c r="H802" s="211">
        <v>5</v>
      </c>
      <c r="I802" s="211">
        <v>0</v>
      </c>
      <c r="J802" s="211">
        <f>H802+I802</f>
        <v>5</v>
      </c>
      <c r="K802" s="211">
        <v>0</v>
      </c>
      <c r="L802" s="211">
        <v>68</v>
      </c>
      <c r="M802" s="211">
        <v>68</v>
      </c>
      <c r="N802" s="211">
        <v>0</v>
      </c>
      <c r="O802" s="211">
        <f t="shared" si="1607"/>
        <v>68</v>
      </c>
      <c r="P802" s="211">
        <v>68</v>
      </c>
      <c r="Q802" s="211">
        <v>0</v>
      </c>
      <c r="R802" s="211">
        <f t="shared" si="1608"/>
        <v>68</v>
      </c>
      <c r="S802" s="211">
        <v>123</v>
      </c>
      <c r="T802" s="211">
        <v>191</v>
      </c>
      <c r="U802" s="211">
        <v>0</v>
      </c>
      <c r="V802" s="211">
        <v>191</v>
      </c>
      <c r="W802" s="211">
        <v>109</v>
      </c>
      <c r="X802" s="211">
        <v>0</v>
      </c>
      <c r="Y802" s="211">
        <v>282</v>
      </c>
      <c r="Z802" s="211">
        <f t="shared" si="1604"/>
        <v>282</v>
      </c>
      <c r="AA802" s="211">
        <v>0</v>
      </c>
      <c r="AB802" s="211">
        <f t="shared" si="1605"/>
        <v>282</v>
      </c>
    </row>
    <row r="803" spans="1:28" ht="18.75" hidden="1" customHeight="1" x14ac:dyDescent="0.2">
      <c r="A803" s="213" t="s">
        <v>103</v>
      </c>
      <c r="B803" s="225" t="s">
        <v>146</v>
      </c>
      <c r="C803" s="206" t="s">
        <v>194</v>
      </c>
      <c r="D803" s="206" t="s">
        <v>214</v>
      </c>
      <c r="E803" s="206" t="s">
        <v>1055</v>
      </c>
      <c r="F803" s="206" t="s">
        <v>104</v>
      </c>
      <c r="G803" s="211"/>
      <c r="H803" s="211"/>
      <c r="I803" s="211"/>
      <c r="J803" s="211"/>
      <c r="K803" s="211"/>
      <c r="L803" s="211"/>
      <c r="M803" s="211"/>
      <c r="N803" s="211"/>
      <c r="O803" s="211"/>
      <c r="P803" s="211"/>
      <c r="Q803" s="211"/>
      <c r="R803" s="211">
        <v>0</v>
      </c>
      <c r="S803" s="211">
        <v>0</v>
      </c>
      <c r="T803" s="211">
        <f t="shared" ref="T803" si="1609">R803+S803</f>
        <v>0</v>
      </c>
      <c r="U803" s="211">
        <v>0</v>
      </c>
      <c r="V803" s="211">
        <f t="shared" ref="V803" si="1610">T803+U803</f>
        <v>0</v>
      </c>
      <c r="W803" s="211">
        <v>0</v>
      </c>
      <c r="X803" s="211">
        <f t="shared" ref="X803" si="1611">V803+W803</f>
        <v>0</v>
      </c>
      <c r="Y803" s="211">
        <v>0</v>
      </c>
      <c r="Z803" s="211">
        <f t="shared" si="1604"/>
        <v>0</v>
      </c>
      <c r="AA803" s="211">
        <v>0</v>
      </c>
      <c r="AB803" s="211">
        <f t="shared" si="1605"/>
        <v>0</v>
      </c>
    </row>
    <row r="804" spans="1:28" ht="31.5" customHeight="1" x14ac:dyDescent="0.2">
      <c r="A804" s="213" t="s">
        <v>1054</v>
      </c>
      <c r="B804" s="225" t="s">
        <v>146</v>
      </c>
      <c r="C804" s="206" t="s">
        <v>194</v>
      </c>
      <c r="D804" s="206" t="s">
        <v>214</v>
      </c>
      <c r="E804" s="206" t="s">
        <v>1079</v>
      </c>
      <c r="F804" s="206" t="s">
        <v>94</v>
      </c>
      <c r="G804" s="211"/>
      <c r="H804" s="211"/>
      <c r="I804" s="211"/>
      <c r="J804" s="211"/>
      <c r="K804" s="211"/>
      <c r="L804" s="211"/>
      <c r="M804" s="211"/>
      <c r="N804" s="211"/>
      <c r="O804" s="211"/>
      <c r="P804" s="211"/>
      <c r="Q804" s="211"/>
      <c r="R804" s="211" t="e">
        <f>#REF!+#REF!</f>
        <v>#REF!</v>
      </c>
      <c r="S804" s="211" t="e">
        <f>#REF!+#REF!</f>
        <v>#REF!</v>
      </c>
      <c r="T804" s="211" t="e">
        <f>#REF!+#REF!</f>
        <v>#REF!</v>
      </c>
      <c r="U804" s="211" t="e">
        <f>#REF!+#REF!</f>
        <v>#REF!</v>
      </c>
      <c r="V804" s="211" t="e">
        <f>#REF!+#REF!</f>
        <v>#REF!</v>
      </c>
      <c r="W804" s="211" t="e">
        <f>#REF!+#REF!</f>
        <v>#REF!</v>
      </c>
      <c r="X804" s="211">
        <v>0</v>
      </c>
      <c r="Y804" s="211">
        <v>1250</v>
      </c>
      <c r="Z804" s="211">
        <f t="shared" si="1604"/>
        <v>1250</v>
      </c>
      <c r="AA804" s="211">
        <v>-150</v>
      </c>
      <c r="AB804" s="211">
        <f t="shared" si="1605"/>
        <v>1100</v>
      </c>
    </row>
    <row r="805" spans="1:28" ht="21.75" customHeight="1" x14ac:dyDescent="0.2">
      <c r="A805" s="213" t="s">
        <v>464</v>
      </c>
      <c r="B805" s="225" t="s">
        <v>146</v>
      </c>
      <c r="C805" s="206" t="s">
        <v>194</v>
      </c>
      <c r="D805" s="206" t="s">
        <v>214</v>
      </c>
      <c r="E805" s="206" t="s">
        <v>853</v>
      </c>
      <c r="F805" s="206" t="s">
        <v>1048</v>
      </c>
      <c r="G805" s="211"/>
      <c r="H805" s="211"/>
      <c r="I805" s="211"/>
      <c r="J805" s="211"/>
      <c r="K805" s="211"/>
      <c r="L805" s="211"/>
      <c r="M805" s="211"/>
      <c r="N805" s="211"/>
      <c r="O805" s="211"/>
      <c r="P805" s="211"/>
      <c r="Q805" s="211"/>
      <c r="R805" s="211" t="e">
        <f>#REF!+#REF!</f>
        <v>#REF!</v>
      </c>
      <c r="S805" s="211" t="e">
        <f>#REF!+#REF!</f>
        <v>#REF!</v>
      </c>
      <c r="T805" s="211" t="e">
        <f>#REF!+#REF!</f>
        <v>#REF!</v>
      </c>
      <c r="U805" s="211" t="e">
        <f>#REF!+#REF!</f>
        <v>#REF!</v>
      </c>
      <c r="V805" s="211" t="e">
        <f>#REF!+#REF!</f>
        <v>#REF!</v>
      </c>
      <c r="W805" s="211" t="e">
        <f>#REF!+#REF!</f>
        <v>#REF!</v>
      </c>
      <c r="X805" s="211">
        <v>0</v>
      </c>
      <c r="Y805" s="211">
        <v>1250</v>
      </c>
      <c r="Z805" s="211">
        <v>0</v>
      </c>
      <c r="AA805" s="211">
        <v>5</v>
      </c>
      <c r="AB805" s="211">
        <f t="shared" ref="AB805" si="1612">Z805+AA805</f>
        <v>5</v>
      </c>
    </row>
    <row r="806" spans="1:28" ht="15.75" customHeight="1" x14ac:dyDescent="0.2">
      <c r="A806" s="340" t="s">
        <v>48</v>
      </c>
      <c r="B806" s="203">
        <v>801</v>
      </c>
      <c r="C806" s="204" t="s">
        <v>194</v>
      </c>
      <c r="D806" s="204" t="s">
        <v>208</v>
      </c>
      <c r="E806" s="204"/>
      <c r="F806" s="204"/>
      <c r="G806" s="229"/>
      <c r="H806" s="229">
        <f t="shared" ref="H806:AB806" si="1613">H807</f>
        <v>120</v>
      </c>
      <c r="I806" s="229">
        <f t="shared" si="1613"/>
        <v>0</v>
      </c>
      <c r="J806" s="229">
        <f t="shared" si="1613"/>
        <v>120</v>
      </c>
      <c r="K806" s="229">
        <f t="shared" si="1613"/>
        <v>0</v>
      </c>
      <c r="L806" s="229">
        <f t="shared" si="1613"/>
        <v>70</v>
      </c>
      <c r="M806" s="229">
        <f t="shared" si="1613"/>
        <v>70</v>
      </c>
      <c r="N806" s="229">
        <f t="shared" si="1613"/>
        <v>0</v>
      </c>
      <c r="O806" s="229">
        <f t="shared" si="1613"/>
        <v>70</v>
      </c>
      <c r="P806" s="229">
        <f t="shared" si="1613"/>
        <v>70</v>
      </c>
      <c r="Q806" s="229">
        <f t="shared" si="1613"/>
        <v>0</v>
      </c>
      <c r="R806" s="229">
        <f t="shared" si="1613"/>
        <v>70</v>
      </c>
      <c r="S806" s="229">
        <f t="shared" si="1613"/>
        <v>0</v>
      </c>
      <c r="T806" s="229">
        <f t="shared" si="1613"/>
        <v>70</v>
      </c>
      <c r="U806" s="229">
        <f t="shared" si="1613"/>
        <v>0</v>
      </c>
      <c r="V806" s="229">
        <f t="shared" si="1613"/>
        <v>20</v>
      </c>
      <c r="W806" s="229">
        <f t="shared" si="1613"/>
        <v>50</v>
      </c>
      <c r="X806" s="229">
        <f>X807</f>
        <v>0</v>
      </c>
      <c r="Y806" s="229">
        <f t="shared" si="1613"/>
        <v>94.76</v>
      </c>
      <c r="Z806" s="229">
        <f t="shared" si="1613"/>
        <v>94.76</v>
      </c>
      <c r="AA806" s="229">
        <f t="shared" si="1613"/>
        <v>4.8000000000000001E-2</v>
      </c>
      <c r="AB806" s="229">
        <f t="shared" si="1613"/>
        <v>94.807999999999993</v>
      </c>
    </row>
    <row r="807" spans="1:28" ht="39" customHeight="1" x14ac:dyDescent="0.2">
      <c r="A807" s="213" t="s">
        <v>1203</v>
      </c>
      <c r="B807" s="225">
        <v>801</v>
      </c>
      <c r="C807" s="206" t="s">
        <v>194</v>
      </c>
      <c r="D807" s="206" t="s">
        <v>208</v>
      </c>
      <c r="E807" s="206" t="s">
        <v>782</v>
      </c>
      <c r="F807" s="206"/>
      <c r="G807" s="211">
        <f>G808+G809+G810</f>
        <v>0</v>
      </c>
      <c r="H807" s="211">
        <f>H808+H809+H810</f>
        <v>120</v>
      </c>
      <c r="I807" s="211">
        <f>I808+I809+I810</f>
        <v>0</v>
      </c>
      <c r="J807" s="211">
        <f t="shared" ref="J807:J810" si="1614">H807+I807</f>
        <v>120</v>
      </c>
      <c r="K807" s="211">
        <f>K808+K809+K810</f>
        <v>0</v>
      </c>
      <c r="L807" s="211">
        <f>L808+L809+L810</f>
        <v>70</v>
      </c>
      <c r="M807" s="211">
        <f>M808+M809+M810</f>
        <v>70</v>
      </c>
      <c r="N807" s="211">
        <f t="shared" ref="N807:W807" si="1615">N808+N809+N810</f>
        <v>0</v>
      </c>
      <c r="O807" s="211">
        <f t="shared" si="1615"/>
        <v>70</v>
      </c>
      <c r="P807" s="211">
        <f t="shared" si="1615"/>
        <v>70</v>
      </c>
      <c r="Q807" s="211">
        <f t="shared" si="1615"/>
        <v>0</v>
      </c>
      <c r="R807" s="211">
        <f t="shared" si="1615"/>
        <v>70</v>
      </c>
      <c r="S807" s="211">
        <f t="shared" si="1615"/>
        <v>0</v>
      </c>
      <c r="T807" s="211">
        <f t="shared" si="1615"/>
        <v>70</v>
      </c>
      <c r="U807" s="211">
        <f t="shared" si="1615"/>
        <v>0</v>
      </c>
      <c r="V807" s="211">
        <f t="shared" si="1615"/>
        <v>20</v>
      </c>
      <c r="W807" s="211">
        <f t="shared" si="1615"/>
        <v>50</v>
      </c>
      <c r="X807" s="211">
        <f>X808+X809+X810+X811+X814</f>
        <v>0</v>
      </c>
      <c r="Y807" s="211">
        <f t="shared" ref="Y807:Z807" si="1616">Y808+Y809+Y810+Y811+Y814</f>
        <v>94.76</v>
      </c>
      <c r="Z807" s="211">
        <f t="shared" si="1616"/>
        <v>94.76</v>
      </c>
      <c r="AA807" s="211">
        <f t="shared" ref="AA807:AB807" si="1617">AA808+AA809+AA810+AA811+AA814</f>
        <v>4.8000000000000001E-2</v>
      </c>
      <c r="AB807" s="211">
        <f t="shared" si="1617"/>
        <v>94.807999999999993</v>
      </c>
    </row>
    <row r="808" spans="1:28" ht="31.5" customHeight="1" x14ac:dyDescent="0.2">
      <c r="A808" s="213" t="s">
        <v>511</v>
      </c>
      <c r="B808" s="225">
        <v>801</v>
      </c>
      <c r="C808" s="206" t="s">
        <v>194</v>
      </c>
      <c r="D808" s="206" t="s">
        <v>208</v>
      </c>
      <c r="E808" s="206" t="s">
        <v>781</v>
      </c>
      <c r="F808" s="206" t="s">
        <v>94</v>
      </c>
      <c r="G808" s="211"/>
      <c r="H808" s="211">
        <v>10</v>
      </c>
      <c r="I808" s="211">
        <v>0</v>
      </c>
      <c r="J808" s="211">
        <f t="shared" si="1614"/>
        <v>10</v>
      </c>
      <c r="K808" s="211">
        <v>0</v>
      </c>
      <c r="L808" s="211">
        <v>10</v>
      </c>
      <c r="M808" s="211">
        <v>10</v>
      </c>
      <c r="N808" s="211">
        <v>0</v>
      </c>
      <c r="O808" s="211">
        <f>M808+N808</f>
        <v>10</v>
      </c>
      <c r="P808" s="211">
        <v>10</v>
      </c>
      <c r="Q808" s="211">
        <v>0</v>
      </c>
      <c r="R808" s="211">
        <f t="shared" ref="R808:R810" si="1618">P808+Q808</f>
        <v>10</v>
      </c>
      <c r="S808" s="211">
        <v>0</v>
      </c>
      <c r="T808" s="211">
        <f t="shared" ref="T808:T810" si="1619">R808+S808</f>
        <v>10</v>
      </c>
      <c r="U808" s="211">
        <v>0</v>
      </c>
      <c r="V808" s="211">
        <v>10</v>
      </c>
      <c r="W808" s="211">
        <v>0</v>
      </c>
      <c r="X808" s="211">
        <v>0</v>
      </c>
      <c r="Y808" s="211">
        <v>10</v>
      </c>
      <c r="Z808" s="211">
        <f t="shared" ref="Z808:Z810" si="1620">X808+Y808</f>
        <v>10</v>
      </c>
      <c r="AA808" s="211">
        <v>0</v>
      </c>
      <c r="AB808" s="211">
        <f t="shared" ref="AB808:AB810" si="1621">Z808+AA808</f>
        <v>10</v>
      </c>
    </row>
    <row r="809" spans="1:28" ht="32.25" customHeight="1" x14ac:dyDescent="0.2">
      <c r="A809" s="213" t="s">
        <v>717</v>
      </c>
      <c r="B809" s="225">
        <v>801</v>
      </c>
      <c r="C809" s="206" t="s">
        <v>194</v>
      </c>
      <c r="D809" s="206" t="s">
        <v>208</v>
      </c>
      <c r="E809" s="206" t="s">
        <v>780</v>
      </c>
      <c r="F809" s="206" t="s">
        <v>94</v>
      </c>
      <c r="G809" s="211"/>
      <c r="H809" s="211">
        <v>10</v>
      </c>
      <c r="I809" s="211">
        <v>0</v>
      </c>
      <c r="J809" s="211">
        <f t="shared" si="1614"/>
        <v>10</v>
      </c>
      <c r="K809" s="211">
        <v>0</v>
      </c>
      <c r="L809" s="211">
        <v>10</v>
      </c>
      <c r="M809" s="211">
        <v>10</v>
      </c>
      <c r="N809" s="211">
        <v>0</v>
      </c>
      <c r="O809" s="211">
        <f t="shared" ref="O809:O810" si="1622">M809+N809</f>
        <v>10</v>
      </c>
      <c r="P809" s="211">
        <v>10</v>
      </c>
      <c r="Q809" s="211">
        <v>0</v>
      </c>
      <c r="R809" s="211">
        <f t="shared" si="1618"/>
        <v>10</v>
      </c>
      <c r="S809" s="211">
        <v>0</v>
      </c>
      <c r="T809" s="211">
        <f t="shared" si="1619"/>
        <v>10</v>
      </c>
      <c r="U809" s="211">
        <v>0</v>
      </c>
      <c r="V809" s="211">
        <v>10</v>
      </c>
      <c r="W809" s="211">
        <v>0</v>
      </c>
      <c r="X809" s="211">
        <v>0</v>
      </c>
      <c r="Y809" s="211">
        <v>10</v>
      </c>
      <c r="Z809" s="211">
        <f t="shared" si="1620"/>
        <v>10</v>
      </c>
      <c r="AA809" s="211">
        <v>0</v>
      </c>
      <c r="AB809" s="211">
        <f t="shared" si="1621"/>
        <v>10</v>
      </c>
    </row>
    <row r="810" spans="1:28" ht="16.5" customHeight="1" x14ac:dyDescent="0.2">
      <c r="A810" s="213" t="s">
        <v>512</v>
      </c>
      <c r="B810" s="225">
        <v>801</v>
      </c>
      <c r="C810" s="206" t="s">
        <v>194</v>
      </c>
      <c r="D810" s="206" t="s">
        <v>208</v>
      </c>
      <c r="E810" s="206" t="s">
        <v>779</v>
      </c>
      <c r="F810" s="206" t="s">
        <v>94</v>
      </c>
      <c r="G810" s="211"/>
      <c r="H810" s="211">
        <v>100</v>
      </c>
      <c r="I810" s="211">
        <v>0</v>
      </c>
      <c r="J810" s="211">
        <f t="shared" si="1614"/>
        <v>100</v>
      </c>
      <c r="K810" s="211">
        <v>0</v>
      </c>
      <c r="L810" s="211">
        <v>50</v>
      </c>
      <c r="M810" s="211">
        <v>50</v>
      </c>
      <c r="N810" s="211">
        <v>0</v>
      </c>
      <c r="O810" s="211">
        <f t="shared" si="1622"/>
        <v>50</v>
      </c>
      <c r="P810" s="211">
        <v>50</v>
      </c>
      <c r="Q810" s="211">
        <v>0</v>
      </c>
      <c r="R810" s="211">
        <f t="shared" si="1618"/>
        <v>50</v>
      </c>
      <c r="S810" s="211">
        <v>0</v>
      </c>
      <c r="T810" s="211">
        <f t="shared" si="1619"/>
        <v>50</v>
      </c>
      <c r="U810" s="211">
        <v>0</v>
      </c>
      <c r="V810" s="211">
        <v>0</v>
      </c>
      <c r="W810" s="211">
        <v>50</v>
      </c>
      <c r="X810" s="211">
        <v>0</v>
      </c>
      <c r="Y810" s="211">
        <v>50</v>
      </c>
      <c r="Z810" s="211">
        <f t="shared" si="1620"/>
        <v>50</v>
      </c>
      <c r="AA810" s="211">
        <v>0</v>
      </c>
      <c r="AB810" s="211">
        <f t="shared" si="1621"/>
        <v>50</v>
      </c>
    </row>
    <row r="811" spans="1:28" ht="51.75" customHeight="1" x14ac:dyDescent="0.2">
      <c r="A811" s="213" t="s">
        <v>1233</v>
      </c>
      <c r="B811" s="225">
        <v>801</v>
      </c>
      <c r="C811" s="206" t="s">
        <v>194</v>
      </c>
      <c r="D811" s="206" t="s">
        <v>208</v>
      </c>
      <c r="E811" s="206" t="s">
        <v>1231</v>
      </c>
      <c r="F811" s="206"/>
      <c r="G811" s="211"/>
      <c r="H811" s="211"/>
      <c r="I811" s="211"/>
      <c r="J811" s="211"/>
      <c r="K811" s="211"/>
      <c r="L811" s="211"/>
      <c r="M811" s="211"/>
      <c r="N811" s="211"/>
      <c r="O811" s="211"/>
      <c r="P811" s="211"/>
      <c r="Q811" s="211"/>
      <c r="R811" s="211"/>
      <c r="S811" s="211"/>
      <c r="T811" s="211"/>
      <c r="U811" s="211"/>
      <c r="V811" s="211"/>
      <c r="W811" s="211"/>
      <c r="X811" s="211">
        <f>X812+X813</f>
        <v>0</v>
      </c>
      <c r="Y811" s="211">
        <f t="shared" ref="Y811:Z811" si="1623">Y812+Y813</f>
        <v>8.39</v>
      </c>
      <c r="Z811" s="211">
        <f t="shared" si="1623"/>
        <v>8.39</v>
      </c>
      <c r="AA811" s="211">
        <f t="shared" ref="AA811:AB811" si="1624">AA812+AA813</f>
        <v>4.4000000000000004E-2</v>
      </c>
      <c r="AB811" s="211">
        <f t="shared" si="1624"/>
        <v>8.4340000000000011</v>
      </c>
    </row>
    <row r="812" spans="1:28" ht="16.5" customHeight="1" x14ac:dyDescent="0.2">
      <c r="A812" s="213" t="s">
        <v>1222</v>
      </c>
      <c r="B812" s="225">
        <v>801</v>
      </c>
      <c r="C812" s="206" t="s">
        <v>194</v>
      </c>
      <c r="D812" s="206" t="s">
        <v>208</v>
      </c>
      <c r="E812" s="206" t="s">
        <v>1231</v>
      </c>
      <c r="F812" s="206" t="s">
        <v>94</v>
      </c>
      <c r="G812" s="211"/>
      <c r="H812" s="211"/>
      <c r="I812" s="211"/>
      <c r="J812" s="211"/>
      <c r="K812" s="211"/>
      <c r="L812" s="211"/>
      <c r="M812" s="211"/>
      <c r="N812" s="211"/>
      <c r="O812" s="211"/>
      <c r="P812" s="211"/>
      <c r="Q812" s="211"/>
      <c r="R812" s="211"/>
      <c r="S812" s="211"/>
      <c r="T812" s="211"/>
      <c r="U812" s="211"/>
      <c r="V812" s="211"/>
      <c r="W812" s="211"/>
      <c r="X812" s="211">
        <v>0</v>
      </c>
      <c r="Y812" s="211">
        <v>8.3000000000000007</v>
      </c>
      <c r="Z812" s="211">
        <f>X812+Y812</f>
        <v>8.3000000000000007</v>
      </c>
      <c r="AA812" s="211">
        <v>0.05</v>
      </c>
      <c r="AB812" s="211">
        <f>Z812+AA812</f>
        <v>8.3500000000000014</v>
      </c>
    </row>
    <row r="813" spans="1:28" ht="16.5" customHeight="1" x14ac:dyDescent="0.2">
      <c r="A813" s="213" t="s">
        <v>1232</v>
      </c>
      <c r="B813" s="225">
        <v>801</v>
      </c>
      <c r="C813" s="206" t="s">
        <v>194</v>
      </c>
      <c r="D813" s="206" t="s">
        <v>208</v>
      </c>
      <c r="E813" s="206" t="s">
        <v>1231</v>
      </c>
      <c r="F813" s="206" t="s">
        <v>94</v>
      </c>
      <c r="G813" s="211"/>
      <c r="H813" s="211"/>
      <c r="I813" s="211"/>
      <c r="J813" s="211"/>
      <c r="K813" s="211"/>
      <c r="L813" s="211"/>
      <c r="M813" s="211"/>
      <c r="N813" s="211"/>
      <c r="O813" s="211"/>
      <c r="P813" s="211"/>
      <c r="Q813" s="211"/>
      <c r="R813" s="211"/>
      <c r="S813" s="211"/>
      <c r="T813" s="211"/>
      <c r="U813" s="211"/>
      <c r="V813" s="211"/>
      <c r="W813" s="211"/>
      <c r="X813" s="211">
        <v>0</v>
      </c>
      <c r="Y813" s="211">
        <v>0.09</v>
      </c>
      <c r="Z813" s="211">
        <f>X813+Y813</f>
        <v>0.09</v>
      </c>
      <c r="AA813" s="211">
        <v>-6.0000000000000001E-3</v>
      </c>
      <c r="AB813" s="211">
        <f>Z813+AA813</f>
        <v>8.3999999999999991E-2</v>
      </c>
    </row>
    <row r="814" spans="1:28" ht="46.5" customHeight="1" x14ac:dyDescent="0.2">
      <c r="A814" s="213" t="s">
        <v>1234</v>
      </c>
      <c r="B814" s="225">
        <v>801</v>
      </c>
      <c r="C814" s="206" t="s">
        <v>194</v>
      </c>
      <c r="D814" s="206" t="s">
        <v>208</v>
      </c>
      <c r="E814" s="206" t="s">
        <v>1235</v>
      </c>
      <c r="F814" s="206"/>
      <c r="G814" s="211"/>
      <c r="H814" s="211"/>
      <c r="I814" s="211"/>
      <c r="J814" s="211"/>
      <c r="K814" s="211"/>
      <c r="L814" s="211"/>
      <c r="M814" s="211"/>
      <c r="N814" s="211"/>
      <c r="O814" s="211"/>
      <c r="P814" s="211"/>
      <c r="Q814" s="211"/>
      <c r="R814" s="211"/>
      <c r="S814" s="211"/>
      <c r="T814" s="211"/>
      <c r="U814" s="211"/>
      <c r="V814" s="211"/>
      <c r="W814" s="211"/>
      <c r="X814" s="211">
        <f>X815+X816</f>
        <v>0</v>
      </c>
      <c r="Y814" s="211">
        <f t="shared" ref="Y814:AA814" si="1625">Y815+Y816</f>
        <v>16.37</v>
      </c>
      <c r="Z814" s="211">
        <f t="shared" ref="Z814:AB814" si="1626">Z815+Z816</f>
        <v>16.37</v>
      </c>
      <c r="AA814" s="211">
        <f t="shared" si="1625"/>
        <v>4.0000000000000001E-3</v>
      </c>
      <c r="AB814" s="211">
        <f t="shared" si="1626"/>
        <v>16.374000000000002</v>
      </c>
    </row>
    <row r="815" spans="1:28" ht="16.5" customHeight="1" x14ac:dyDescent="0.2">
      <c r="A815" s="213" t="s">
        <v>1222</v>
      </c>
      <c r="B815" s="225">
        <v>801</v>
      </c>
      <c r="C815" s="206" t="s">
        <v>194</v>
      </c>
      <c r="D815" s="206" t="s">
        <v>208</v>
      </c>
      <c r="E815" s="206" t="s">
        <v>1235</v>
      </c>
      <c r="F815" s="206" t="s">
        <v>94</v>
      </c>
      <c r="G815" s="211"/>
      <c r="H815" s="211"/>
      <c r="I815" s="211"/>
      <c r="J815" s="211"/>
      <c r="K815" s="211"/>
      <c r="L815" s="211"/>
      <c r="M815" s="211"/>
      <c r="N815" s="211"/>
      <c r="O815" s="211"/>
      <c r="P815" s="211"/>
      <c r="Q815" s="211"/>
      <c r="R815" s="211"/>
      <c r="S815" s="211"/>
      <c r="T815" s="211"/>
      <c r="U815" s="211"/>
      <c r="V815" s="211"/>
      <c r="W815" s="211"/>
      <c r="X815" s="211">
        <v>0</v>
      </c>
      <c r="Y815" s="211">
        <v>16.2</v>
      </c>
      <c r="Z815" s="211">
        <f>X815+Y815</f>
        <v>16.2</v>
      </c>
      <c r="AA815" s="211">
        <v>0.01</v>
      </c>
      <c r="AB815" s="211">
        <f>Z815+AA815</f>
        <v>16.21</v>
      </c>
    </row>
    <row r="816" spans="1:28" ht="16.5" customHeight="1" x14ac:dyDescent="0.2">
      <c r="A816" s="213" t="s">
        <v>1232</v>
      </c>
      <c r="B816" s="225">
        <v>801</v>
      </c>
      <c r="C816" s="206" t="s">
        <v>194</v>
      </c>
      <c r="D816" s="206" t="s">
        <v>208</v>
      </c>
      <c r="E816" s="206" t="s">
        <v>1235</v>
      </c>
      <c r="F816" s="206" t="s">
        <v>94</v>
      </c>
      <c r="G816" s="211"/>
      <c r="H816" s="211"/>
      <c r="I816" s="211"/>
      <c r="J816" s="211"/>
      <c r="K816" s="211"/>
      <c r="L816" s="211"/>
      <c r="M816" s="211"/>
      <c r="N816" s="211"/>
      <c r="O816" s="211"/>
      <c r="P816" s="211"/>
      <c r="Q816" s="211"/>
      <c r="R816" s="211"/>
      <c r="S816" s="211"/>
      <c r="T816" s="211"/>
      <c r="U816" s="211"/>
      <c r="V816" s="211"/>
      <c r="W816" s="211"/>
      <c r="X816" s="211">
        <v>0</v>
      </c>
      <c r="Y816" s="211">
        <v>0.17</v>
      </c>
      <c r="Z816" s="211">
        <f>X816+Y816</f>
        <v>0.17</v>
      </c>
      <c r="AA816" s="211">
        <v>-6.0000000000000001E-3</v>
      </c>
      <c r="AB816" s="211">
        <f>Z816+AA816</f>
        <v>0.16400000000000001</v>
      </c>
    </row>
    <row r="817" spans="1:28" s="323" customFormat="1" ht="14.25" x14ac:dyDescent="0.2">
      <c r="A817" s="340" t="s">
        <v>306</v>
      </c>
      <c r="B817" s="203">
        <v>801</v>
      </c>
      <c r="C817" s="204" t="s">
        <v>196</v>
      </c>
      <c r="D817" s="204"/>
      <c r="E817" s="204"/>
      <c r="F817" s="204"/>
      <c r="G817" s="229" t="e">
        <f>G818+G855+G857+G861</f>
        <v>#REF!</v>
      </c>
      <c r="H817" s="229" t="e">
        <f>H818+H855+H857+H861</f>
        <v>#REF!</v>
      </c>
      <c r="I817" s="229" t="e">
        <f>I818+I855+I857+I861</f>
        <v>#REF!</v>
      </c>
      <c r="J817" s="229" t="e">
        <f>J818+J855+J857+J861</f>
        <v>#REF!</v>
      </c>
      <c r="K817" s="229" t="e">
        <f>K818+K855+K857+K861</f>
        <v>#REF!</v>
      </c>
      <c r="L817" s="229" t="e">
        <f t="shared" ref="L817:U817" si="1627">L818+L857+L861</f>
        <v>#REF!</v>
      </c>
      <c r="M817" s="229" t="e">
        <f t="shared" si="1627"/>
        <v>#REF!</v>
      </c>
      <c r="N817" s="229" t="e">
        <f t="shared" si="1627"/>
        <v>#REF!</v>
      </c>
      <c r="O817" s="229" t="e">
        <f t="shared" si="1627"/>
        <v>#REF!</v>
      </c>
      <c r="P817" s="229" t="e">
        <f t="shared" si="1627"/>
        <v>#REF!</v>
      </c>
      <c r="Q817" s="229" t="e">
        <f t="shared" si="1627"/>
        <v>#REF!</v>
      </c>
      <c r="R817" s="229" t="e">
        <f t="shared" si="1627"/>
        <v>#REF!</v>
      </c>
      <c r="S817" s="229" t="e">
        <f t="shared" si="1627"/>
        <v>#REF!</v>
      </c>
      <c r="T817" s="229">
        <f t="shared" si="1627"/>
        <v>12343</v>
      </c>
      <c r="U817" s="229">
        <f t="shared" si="1627"/>
        <v>-3952.2999999999993</v>
      </c>
      <c r="V817" s="229">
        <f t="shared" ref="V817:AB817" si="1628">V818+V857+V861+V855</f>
        <v>46331.61</v>
      </c>
      <c r="W817" s="229">
        <f t="shared" si="1628"/>
        <v>-19677.11</v>
      </c>
      <c r="X817" s="229">
        <f t="shared" si="1628"/>
        <v>19628.91</v>
      </c>
      <c r="Y817" s="229">
        <f t="shared" si="1628"/>
        <v>5991.19</v>
      </c>
      <c r="Z817" s="229">
        <f t="shared" si="1628"/>
        <v>25620.1</v>
      </c>
      <c r="AA817" s="229">
        <f t="shared" si="1628"/>
        <v>-9440.4786899999999</v>
      </c>
      <c r="AB817" s="229">
        <f t="shared" si="1628"/>
        <v>16179.621310000002</v>
      </c>
    </row>
    <row r="818" spans="1:28" x14ac:dyDescent="0.2">
      <c r="A818" s="340" t="s">
        <v>217</v>
      </c>
      <c r="B818" s="203">
        <v>801</v>
      </c>
      <c r="C818" s="204" t="s">
        <v>196</v>
      </c>
      <c r="D818" s="204" t="s">
        <v>198</v>
      </c>
      <c r="E818" s="204"/>
      <c r="F818" s="204"/>
      <c r="G818" s="211">
        <f>G822+G827+G841+G846+G849+G852</f>
        <v>0</v>
      </c>
      <c r="H818" s="229">
        <f t="shared" ref="H818:Q818" si="1629">H841+H846+H849+H852</f>
        <v>2737.8</v>
      </c>
      <c r="I818" s="229">
        <f t="shared" si="1629"/>
        <v>0</v>
      </c>
      <c r="J818" s="229">
        <f t="shared" si="1629"/>
        <v>2737.8</v>
      </c>
      <c r="K818" s="229">
        <f t="shared" si="1629"/>
        <v>-563.1</v>
      </c>
      <c r="L818" s="229">
        <f t="shared" si="1629"/>
        <v>2511.4</v>
      </c>
      <c r="M818" s="229">
        <f t="shared" si="1629"/>
        <v>2511.4</v>
      </c>
      <c r="N818" s="229">
        <f t="shared" si="1629"/>
        <v>-117.70000000000002</v>
      </c>
      <c r="O818" s="229">
        <f t="shared" si="1629"/>
        <v>2393.7000000000003</v>
      </c>
      <c r="P818" s="229">
        <f t="shared" si="1629"/>
        <v>2432.1</v>
      </c>
      <c r="Q818" s="229">
        <f t="shared" si="1629"/>
        <v>-9.2000000000000028</v>
      </c>
      <c r="R818" s="229">
        <f>R841+R846+R849+R852</f>
        <v>2422.9</v>
      </c>
      <c r="S818" s="229">
        <f t="shared" ref="S818:T818" si="1630">S841+S846+S849+S852</f>
        <v>413.2</v>
      </c>
      <c r="T818" s="229">
        <f t="shared" si="1630"/>
        <v>2836.1</v>
      </c>
      <c r="U818" s="229">
        <f t="shared" ref="U818:V818" si="1631">U841+U846+U849+U852</f>
        <v>57.6</v>
      </c>
      <c r="V818" s="229">
        <f t="shared" si="1631"/>
        <v>2848.7</v>
      </c>
      <c r="W818" s="229">
        <f t="shared" ref="W818:X818" si="1632">W841+W846+W849+W852</f>
        <v>193.5</v>
      </c>
      <c r="X818" s="229">
        <f t="shared" si="1632"/>
        <v>3229.8</v>
      </c>
      <c r="Y818" s="229">
        <f t="shared" ref="Y818:Z818" si="1633">Y841+Y846+Y849+Y852</f>
        <v>883.2</v>
      </c>
      <c r="Z818" s="229">
        <f t="shared" si="1633"/>
        <v>4113</v>
      </c>
      <c r="AA818" s="229">
        <f t="shared" ref="AA818:AB818" si="1634">AA841+AA846+AA849+AA852</f>
        <v>0</v>
      </c>
      <c r="AB818" s="229">
        <f t="shared" si="1634"/>
        <v>4113</v>
      </c>
    </row>
    <row r="819" spans="1:28" ht="28.5" hidden="1" customHeight="1" x14ac:dyDescent="0.2">
      <c r="A819" s="213" t="s">
        <v>123</v>
      </c>
      <c r="B819" s="225">
        <v>801</v>
      </c>
      <c r="C819" s="206" t="s">
        <v>196</v>
      </c>
      <c r="D819" s="206" t="s">
        <v>198</v>
      </c>
      <c r="E819" s="206" t="s">
        <v>332</v>
      </c>
      <c r="F819" s="204"/>
      <c r="G819" s="211"/>
      <c r="H819" s="211"/>
      <c r="I819" s="211">
        <f t="shared" ref="I819:AA820" si="1635">I820</f>
        <v>-1302</v>
      </c>
      <c r="J819" s="211">
        <f t="shared" si="1635"/>
        <v>-1302</v>
      </c>
      <c r="K819" s="211">
        <f t="shared" si="1635"/>
        <v>-1302</v>
      </c>
      <c r="L819" s="211">
        <f t="shared" si="1635"/>
        <v>-1302</v>
      </c>
      <c r="M819" s="211">
        <f t="shared" si="1635"/>
        <v>-2604</v>
      </c>
      <c r="N819" s="211">
        <f t="shared" si="1635"/>
        <v>-2604</v>
      </c>
      <c r="O819" s="211">
        <f t="shared" si="1635"/>
        <v>-3906</v>
      </c>
      <c r="P819" s="211">
        <f t="shared" si="1635"/>
        <v>-3906</v>
      </c>
      <c r="Q819" s="211">
        <f t="shared" si="1635"/>
        <v>-6510</v>
      </c>
      <c r="R819" s="211">
        <f t="shared" si="1635"/>
        <v>-6510</v>
      </c>
      <c r="S819" s="211">
        <f t="shared" si="1635"/>
        <v>-10416</v>
      </c>
      <c r="T819" s="211">
        <f t="shared" si="1635"/>
        <v>-10416</v>
      </c>
      <c r="U819" s="211">
        <f t="shared" si="1635"/>
        <v>-16926</v>
      </c>
      <c r="V819" s="211">
        <f t="shared" si="1635"/>
        <v>-16926</v>
      </c>
      <c r="W819" s="211">
        <f t="shared" si="1635"/>
        <v>-27342</v>
      </c>
      <c r="X819" s="211">
        <f t="shared" si="1635"/>
        <v>-27342</v>
      </c>
      <c r="Y819" s="211">
        <f t="shared" si="1635"/>
        <v>-44268</v>
      </c>
      <c r="Z819" s="211">
        <f t="shared" ref="Y819:AB820" si="1636">Z820</f>
        <v>-44268</v>
      </c>
      <c r="AA819" s="211">
        <f t="shared" si="1635"/>
        <v>-71610</v>
      </c>
      <c r="AB819" s="211">
        <f t="shared" si="1636"/>
        <v>-71610</v>
      </c>
    </row>
    <row r="820" spans="1:28" hidden="1" x14ac:dyDescent="0.2">
      <c r="A820" s="213" t="s">
        <v>333</v>
      </c>
      <c r="B820" s="225">
        <v>801</v>
      </c>
      <c r="C820" s="206" t="s">
        <v>196</v>
      </c>
      <c r="D820" s="206" t="s">
        <v>198</v>
      </c>
      <c r="E820" s="206" t="s">
        <v>334</v>
      </c>
      <c r="F820" s="206"/>
      <c r="G820" s="211"/>
      <c r="H820" s="211"/>
      <c r="I820" s="211">
        <f t="shared" si="1635"/>
        <v>-1302</v>
      </c>
      <c r="J820" s="211">
        <f t="shared" si="1635"/>
        <v>-1302</v>
      </c>
      <c r="K820" s="211">
        <f t="shared" si="1635"/>
        <v>-1302</v>
      </c>
      <c r="L820" s="211">
        <f t="shared" si="1635"/>
        <v>-1302</v>
      </c>
      <c r="M820" s="211">
        <f t="shared" si="1635"/>
        <v>-2604</v>
      </c>
      <c r="N820" s="211">
        <f t="shared" si="1635"/>
        <v>-2604</v>
      </c>
      <c r="O820" s="211">
        <f t="shared" si="1635"/>
        <v>-3906</v>
      </c>
      <c r="P820" s="211">
        <f t="shared" si="1635"/>
        <v>-3906</v>
      </c>
      <c r="Q820" s="211">
        <f t="shared" si="1635"/>
        <v>-6510</v>
      </c>
      <c r="R820" s="211">
        <f t="shared" si="1635"/>
        <v>-6510</v>
      </c>
      <c r="S820" s="211">
        <f t="shared" si="1635"/>
        <v>-10416</v>
      </c>
      <c r="T820" s="211">
        <f t="shared" si="1635"/>
        <v>-10416</v>
      </c>
      <c r="U820" s="211">
        <f t="shared" si="1635"/>
        <v>-16926</v>
      </c>
      <c r="V820" s="211">
        <f t="shared" si="1635"/>
        <v>-16926</v>
      </c>
      <c r="W820" s="211">
        <f t="shared" si="1635"/>
        <v>-27342</v>
      </c>
      <c r="X820" s="211">
        <f t="shared" si="1635"/>
        <v>-27342</v>
      </c>
      <c r="Y820" s="211">
        <f t="shared" si="1636"/>
        <v>-44268</v>
      </c>
      <c r="Z820" s="211">
        <f t="shared" si="1636"/>
        <v>-44268</v>
      </c>
      <c r="AA820" s="211">
        <f t="shared" si="1636"/>
        <v>-71610</v>
      </c>
      <c r="AB820" s="211">
        <f t="shared" si="1636"/>
        <v>-71610</v>
      </c>
    </row>
    <row r="821" spans="1:28" hidden="1" x14ac:dyDescent="0.2">
      <c r="A821" s="213" t="s">
        <v>886</v>
      </c>
      <c r="B821" s="225">
        <v>801</v>
      </c>
      <c r="C821" s="206" t="s">
        <v>196</v>
      </c>
      <c r="D821" s="206" t="s">
        <v>198</v>
      </c>
      <c r="E821" s="206" t="s">
        <v>334</v>
      </c>
      <c r="F821" s="206" t="s">
        <v>96</v>
      </c>
      <c r="G821" s="211"/>
      <c r="H821" s="211"/>
      <c r="I821" s="211">
        <v>-1302</v>
      </c>
      <c r="J821" s="211">
        <f>G821+I821</f>
        <v>-1302</v>
      </c>
      <c r="K821" s="211">
        <v>-1302</v>
      </c>
      <c r="L821" s="211">
        <f>H821+J821</f>
        <v>-1302</v>
      </c>
      <c r="M821" s="211">
        <f>I821+K821</f>
        <v>-2604</v>
      </c>
      <c r="N821" s="211">
        <f t="shared" ref="N821:O821" si="1637">J821+L821</f>
        <v>-2604</v>
      </c>
      <c r="O821" s="211">
        <f t="shared" si="1637"/>
        <v>-3906</v>
      </c>
      <c r="P821" s="211">
        <f>L821+N821</f>
        <v>-3906</v>
      </c>
      <c r="Q821" s="211">
        <f t="shared" ref="Q821:R821" si="1638">M821+O821</f>
        <v>-6510</v>
      </c>
      <c r="R821" s="211">
        <f t="shared" si="1638"/>
        <v>-6510</v>
      </c>
      <c r="S821" s="211">
        <f t="shared" ref="S821" si="1639">O821+Q821</f>
        <v>-10416</v>
      </c>
      <c r="T821" s="211">
        <f t="shared" ref="T821" si="1640">P821+R821</f>
        <v>-10416</v>
      </c>
      <c r="U821" s="211">
        <f t="shared" ref="U821" si="1641">Q821+S821</f>
        <v>-16926</v>
      </c>
      <c r="V821" s="211">
        <f t="shared" ref="V821" si="1642">R821+T821</f>
        <v>-16926</v>
      </c>
      <c r="W821" s="211">
        <f t="shared" ref="W821" si="1643">S821+U821</f>
        <v>-27342</v>
      </c>
      <c r="X821" s="211">
        <f t="shared" ref="X821" si="1644">T821+V821</f>
        <v>-27342</v>
      </c>
      <c r="Y821" s="211">
        <f t="shared" ref="Y821" si="1645">U821+W821</f>
        <v>-44268</v>
      </c>
      <c r="Z821" s="211">
        <f t="shared" ref="Z821" si="1646">V821+X821</f>
        <v>-44268</v>
      </c>
      <c r="AA821" s="211">
        <f t="shared" ref="AA821" si="1647">W821+Y821</f>
        <v>-71610</v>
      </c>
      <c r="AB821" s="211">
        <f t="shared" ref="AB821" si="1648">X821+Z821</f>
        <v>-71610</v>
      </c>
    </row>
    <row r="822" spans="1:28" ht="18" hidden="1" customHeight="1" x14ac:dyDescent="0.2">
      <c r="A822" s="213" t="s">
        <v>943</v>
      </c>
      <c r="B822" s="225">
        <v>801</v>
      </c>
      <c r="C822" s="206" t="s">
        <v>196</v>
      </c>
      <c r="D822" s="206" t="s">
        <v>198</v>
      </c>
      <c r="E822" s="206" t="s">
        <v>460</v>
      </c>
      <c r="F822" s="206"/>
      <c r="G822" s="211">
        <f t="shared" ref="G822:R822" si="1649">G823+G825</f>
        <v>0</v>
      </c>
      <c r="H822" s="211"/>
      <c r="I822" s="211">
        <f t="shared" si="1649"/>
        <v>-1750.2</v>
      </c>
      <c r="J822" s="211" t="e">
        <f t="shared" si="1649"/>
        <v>#REF!</v>
      </c>
      <c r="K822" s="211">
        <f t="shared" si="1649"/>
        <v>-1750.2</v>
      </c>
      <c r="L822" s="211" t="e">
        <f>L823+L825</f>
        <v>#REF!</v>
      </c>
      <c r="M822" s="211" t="e">
        <f t="shared" si="1649"/>
        <v>#REF!</v>
      </c>
      <c r="N822" s="211" t="e">
        <f t="shared" si="1649"/>
        <v>#REF!</v>
      </c>
      <c r="O822" s="211" t="e">
        <f t="shared" si="1649"/>
        <v>#REF!</v>
      </c>
      <c r="P822" s="211" t="e">
        <f t="shared" si="1649"/>
        <v>#REF!</v>
      </c>
      <c r="Q822" s="211" t="e">
        <f t="shared" si="1649"/>
        <v>#REF!</v>
      </c>
      <c r="R822" s="211" t="e">
        <f t="shared" si="1649"/>
        <v>#REF!</v>
      </c>
      <c r="S822" s="211" t="e">
        <f t="shared" ref="S822:T822" si="1650">S823+S825</f>
        <v>#REF!</v>
      </c>
      <c r="T822" s="211" t="e">
        <f t="shared" si="1650"/>
        <v>#REF!</v>
      </c>
      <c r="U822" s="211" t="e">
        <f t="shared" ref="U822:V822" si="1651">U823+U825</f>
        <v>#REF!</v>
      </c>
      <c r="V822" s="211" t="e">
        <f t="shared" si="1651"/>
        <v>#REF!</v>
      </c>
      <c r="W822" s="211" t="e">
        <f t="shared" ref="W822:X822" si="1652">W823+W825</f>
        <v>#REF!</v>
      </c>
      <c r="X822" s="211" t="e">
        <f t="shared" si="1652"/>
        <v>#REF!</v>
      </c>
      <c r="Y822" s="211" t="e">
        <f t="shared" ref="Y822:Z822" si="1653">Y823+Y825</f>
        <v>#REF!</v>
      </c>
      <c r="Z822" s="211" t="e">
        <f t="shared" si="1653"/>
        <v>#REF!</v>
      </c>
      <c r="AA822" s="211" t="e">
        <f t="shared" ref="AA822:AB822" si="1654">AA823+AA825</f>
        <v>#REF!</v>
      </c>
      <c r="AB822" s="211" t="e">
        <f t="shared" si="1654"/>
        <v>#REF!</v>
      </c>
    </row>
    <row r="823" spans="1:28" ht="42.75" hidden="1" customHeight="1" x14ac:dyDescent="0.2">
      <c r="A823" s="213" t="s">
        <v>952</v>
      </c>
      <c r="B823" s="225">
        <v>801</v>
      </c>
      <c r="C823" s="206" t="s">
        <v>196</v>
      </c>
      <c r="D823" s="206" t="s">
        <v>198</v>
      </c>
      <c r="E823" s="206" t="s">
        <v>513</v>
      </c>
      <c r="F823" s="206"/>
      <c r="G823" s="211"/>
      <c r="H823" s="211"/>
      <c r="I823" s="211">
        <f>I824</f>
        <v>-1450.2</v>
      </c>
      <c r="J823" s="211" t="e">
        <f>J824</f>
        <v>#REF!</v>
      </c>
      <c r="K823" s="211">
        <f>K824</f>
        <v>-1450.2</v>
      </c>
      <c r="L823" s="211" t="e">
        <f>L824</f>
        <v>#REF!</v>
      </c>
      <c r="M823" s="211" t="e">
        <f>M824</f>
        <v>#REF!</v>
      </c>
      <c r="N823" s="211" t="e">
        <f t="shared" ref="N823:AB823" si="1655">N824</f>
        <v>#REF!</v>
      </c>
      <c r="O823" s="211" t="e">
        <f t="shared" si="1655"/>
        <v>#REF!</v>
      </c>
      <c r="P823" s="211" t="e">
        <f t="shared" si="1655"/>
        <v>#REF!</v>
      </c>
      <c r="Q823" s="211" t="e">
        <f t="shared" si="1655"/>
        <v>#REF!</v>
      </c>
      <c r="R823" s="211" t="e">
        <f t="shared" si="1655"/>
        <v>#REF!</v>
      </c>
      <c r="S823" s="211" t="e">
        <f t="shared" si="1655"/>
        <v>#REF!</v>
      </c>
      <c r="T823" s="211" t="e">
        <f t="shared" si="1655"/>
        <v>#REF!</v>
      </c>
      <c r="U823" s="211" t="e">
        <f t="shared" si="1655"/>
        <v>#REF!</v>
      </c>
      <c r="V823" s="211" t="e">
        <f t="shared" si="1655"/>
        <v>#REF!</v>
      </c>
      <c r="W823" s="211" t="e">
        <f t="shared" si="1655"/>
        <v>#REF!</v>
      </c>
      <c r="X823" s="211" t="e">
        <f t="shared" si="1655"/>
        <v>#REF!</v>
      </c>
      <c r="Y823" s="211" t="e">
        <f t="shared" si="1655"/>
        <v>#REF!</v>
      </c>
      <c r="Z823" s="211" t="e">
        <f t="shared" si="1655"/>
        <v>#REF!</v>
      </c>
      <c r="AA823" s="211" t="e">
        <f t="shared" si="1655"/>
        <v>#REF!</v>
      </c>
      <c r="AB823" s="211" t="e">
        <f t="shared" si="1655"/>
        <v>#REF!</v>
      </c>
    </row>
    <row r="824" spans="1:28" ht="18.75" hidden="1" customHeight="1" x14ac:dyDescent="0.2">
      <c r="A824" s="213" t="s">
        <v>886</v>
      </c>
      <c r="B824" s="225">
        <v>801</v>
      </c>
      <c r="C824" s="206" t="s">
        <v>196</v>
      </c>
      <c r="D824" s="206" t="s">
        <v>198</v>
      </c>
      <c r="E824" s="206" t="s">
        <v>513</v>
      </c>
      <c r="F824" s="206" t="s">
        <v>96</v>
      </c>
      <c r="G824" s="211"/>
      <c r="H824" s="211"/>
      <c r="I824" s="211">
        <v>-1450.2</v>
      </c>
      <c r="J824" s="211" t="e">
        <f>#REF!+I824</f>
        <v>#REF!</v>
      </c>
      <c r="K824" s="211">
        <v>-1450.2</v>
      </c>
      <c r="L824" s="211" t="e">
        <f>#REF!+J824</f>
        <v>#REF!</v>
      </c>
      <c r="M824" s="211" t="e">
        <f>#REF!+K824</f>
        <v>#REF!</v>
      </c>
      <c r="N824" s="211" t="e">
        <f>#REF!+L824</f>
        <v>#REF!</v>
      </c>
      <c r="O824" s="211" t="e">
        <f>#REF!+M824</f>
        <v>#REF!</v>
      </c>
      <c r="P824" s="211" t="e">
        <f>#REF!+N824</f>
        <v>#REF!</v>
      </c>
      <c r="Q824" s="211" t="e">
        <f>#REF!+O824</f>
        <v>#REF!</v>
      </c>
      <c r="R824" s="211" t="e">
        <f>#REF!+P824</f>
        <v>#REF!</v>
      </c>
      <c r="S824" s="211" t="e">
        <f>#REF!+Q824</f>
        <v>#REF!</v>
      </c>
      <c r="T824" s="211" t="e">
        <f>#REF!+R824</f>
        <v>#REF!</v>
      </c>
      <c r="U824" s="211" t="e">
        <f>#REF!+S824</f>
        <v>#REF!</v>
      </c>
      <c r="V824" s="211" t="e">
        <f>#REF!+T824</f>
        <v>#REF!</v>
      </c>
      <c r="W824" s="211" t="e">
        <f>#REF!+U824</f>
        <v>#REF!</v>
      </c>
      <c r="X824" s="211" t="e">
        <f>#REF!+V824</f>
        <v>#REF!</v>
      </c>
      <c r="Y824" s="211" t="e">
        <f>#REF!+W824</f>
        <v>#REF!</v>
      </c>
      <c r="Z824" s="211" t="e">
        <f>#REF!+X824</f>
        <v>#REF!</v>
      </c>
      <c r="AA824" s="211" t="e">
        <f>#REF!+Y824</f>
        <v>#REF!</v>
      </c>
      <c r="AB824" s="211" t="e">
        <f>#REF!+Z824</f>
        <v>#REF!</v>
      </c>
    </row>
    <row r="825" spans="1:28" ht="39.75" hidden="1" customHeight="1" x14ac:dyDescent="0.2">
      <c r="A825" s="213" t="s">
        <v>953</v>
      </c>
      <c r="B825" s="225">
        <v>801</v>
      </c>
      <c r="C825" s="206" t="s">
        <v>196</v>
      </c>
      <c r="D825" s="206" t="s">
        <v>198</v>
      </c>
      <c r="E825" s="206" t="s">
        <v>514</v>
      </c>
      <c r="F825" s="205"/>
      <c r="G825" s="211"/>
      <c r="H825" s="211"/>
      <c r="I825" s="211">
        <f>I826</f>
        <v>-300</v>
      </c>
      <c r="J825" s="211" t="e">
        <f>J826</f>
        <v>#REF!</v>
      </c>
      <c r="K825" s="211">
        <f>K826</f>
        <v>-300</v>
      </c>
      <c r="L825" s="211" t="e">
        <f>L826</f>
        <v>#REF!</v>
      </c>
      <c r="M825" s="211" t="e">
        <f>M826</f>
        <v>#REF!</v>
      </c>
      <c r="N825" s="211" t="e">
        <f t="shared" ref="N825:AB825" si="1656">N826</f>
        <v>#REF!</v>
      </c>
      <c r="O825" s="211" t="e">
        <f t="shared" si="1656"/>
        <v>#REF!</v>
      </c>
      <c r="P825" s="211" t="e">
        <f t="shared" si="1656"/>
        <v>#REF!</v>
      </c>
      <c r="Q825" s="211" t="e">
        <f t="shared" si="1656"/>
        <v>#REF!</v>
      </c>
      <c r="R825" s="211" t="e">
        <f t="shared" si="1656"/>
        <v>#REF!</v>
      </c>
      <c r="S825" s="211" t="e">
        <f t="shared" si="1656"/>
        <v>#REF!</v>
      </c>
      <c r="T825" s="211" t="e">
        <f t="shared" si="1656"/>
        <v>#REF!</v>
      </c>
      <c r="U825" s="211" t="e">
        <f t="shared" si="1656"/>
        <v>#REF!</v>
      </c>
      <c r="V825" s="211" t="e">
        <f t="shared" si="1656"/>
        <v>#REF!</v>
      </c>
      <c r="W825" s="211" t="e">
        <f t="shared" si="1656"/>
        <v>#REF!</v>
      </c>
      <c r="X825" s="211" t="e">
        <f t="shared" si="1656"/>
        <v>#REF!</v>
      </c>
      <c r="Y825" s="211" t="e">
        <f t="shared" si="1656"/>
        <v>#REF!</v>
      </c>
      <c r="Z825" s="211" t="e">
        <f t="shared" si="1656"/>
        <v>#REF!</v>
      </c>
      <c r="AA825" s="211" t="e">
        <f t="shared" si="1656"/>
        <v>#REF!</v>
      </c>
      <c r="AB825" s="211" t="e">
        <f t="shared" si="1656"/>
        <v>#REF!</v>
      </c>
    </row>
    <row r="826" spans="1:28" ht="21.75" hidden="1" customHeight="1" x14ac:dyDescent="0.2">
      <c r="A826" s="213" t="s">
        <v>701</v>
      </c>
      <c r="B826" s="225">
        <v>801</v>
      </c>
      <c r="C826" s="206" t="s">
        <v>196</v>
      </c>
      <c r="D826" s="206" t="s">
        <v>198</v>
      </c>
      <c r="E826" s="206" t="s">
        <v>515</v>
      </c>
      <c r="F826" s="206" t="s">
        <v>94</v>
      </c>
      <c r="G826" s="211"/>
      <c r="H826" s="211"/>
      <c r="I826" s="211">
        <v>-300</v>
      </c>
      <c r="J826" s="211" t="e">
        <f>#REF!+I826</f>
        <v>#REF!</v>
      </c>
      <c r="K826" s="211">
        <v>-300</v>
      </c>
      <c r="L826" s="211" t="e">
        <f>#REF!+J826</f>
        <v>#REF!</v>
      </c>
      <c r="M826" s="211" t="e">
        <f>#REF!+K826</f>
        <v>#REF!</v>
      </c>
      <c r="N826" s="211" t="e">
        <f>#REF!+L826</f>
        <v>#REF!</v>
      </c>
      <c r="O826" s="211" t="e">
        <f>#REF!+M826</f>
        <v>#REF!</v>
      </c>
      <c r="P826" s="211" t="e">
        <f>#REF!+N826</f>
        <v>#REF!</v>
      </c>
      <c r="Q826" s="211" t="e">
        <f>#REF!+O826</f>
        <v>#REF!</v>
      </c>
      <c r="R826" s="211" t="e">
        <f>#REF!+P826</f>
        <v>#REF!</v>
      </c>
      <c r="S826" s="211" t="e">
        <f>#REF!+Q826</f>
        <v>#REF!</v>
      </c>
      <c r="T826" s="211" t="e">
        <f>#REF!+R826</f>
        <v>#REF!</v>
      </c>
      <c r="U826" s="211" t="e">
        <f>#REF!+S826</f>
        <v>#REF!</v>
      </c>
      <c r="V826" s="211" t="e">
        <f>#REF!+T826</f>
        <v>#REF!</v>
      </c>
      <c r="W826" s="211" t="e">
        <f>#REF!+U826</f>
        <v>#REF!</v>
      </c>
      <c r="X826" s="211" t="e">
        <f>#REF!+V826</f>
        <v>#REF!</v>
      </c>
      <c r="Y826" s="211" t="e">
        <f>#REF!+W826</f>
        <v>#REF!</v>
      </c>
      <c r="Z826" s="211" t="e">
        <f>#REF!+X826</f>
        <v>#REF!</v>
      </c>
      <c r="AA826" s="211" t="e">
        <f>#REF!+Y826</f>
        <v>#REF!</v>
      </c>
      <c r="AB826" s="211" t="e">
        <f>#REF!+Z826</f>
        <v>#REF!</v>
      </c>
    </row>
    <row r="827" spans="1:28" ht="39.75" hidden="1" customHeight="1" x14ac:dyDescent="0.2">
      <c r="A827" s="282" t="s">
        <v>712</v>
      </c>
      <c r="B827" s="225">
        <v>801</v>
      </c>
      <c r="C827" s="226" t="s">
        <v>196</v>
      </c>
      <c r="D827" s="226" t="s">
        <v>198</v>
      </c>
      <c r="E827" s="226" t="s">
        <v>516</v>
      </c>
      <c r="F827" s="226"/>
      <c r="G827" s="211"/>
      <c r="H827" s="211"/>
      <c r="I827" s="211">
        <f>I828+I830</f>
        <v>-876.2</v>
      </c>
      <c r="J827" s="211" t="e">
        <f>J828+J830</f>
        <v>#REF!</v>
      </c>
      <c r="K827" s="211">
        <f>K828+K830</f>
        <v>-876.2</v>
      </c>
      <c r="L827" s="211" t="e">
        <f>L828+L830</f>
        <v>#REF!</v>
      </c>
      <c r="M827" s="211" t="e">
        <f>M828+M830</f>
        <v>#REF!</v>
      </c>
      <c r="N827" s="211" t="e">
        <f t="shared" ref="N827:R827" si="1657">N828+N830</f>
        <v>#REF!</v>
      </c>
      <c r="O827" s="211" t="e">
        <f t="shared" si="1657"/>
        <v>#REF!</v>
      </c>
      <c r="P827" s="211" t="e">
        <f t="shared" si="1657"/>
        <v>#REF!</v>
      </c>
      <c r="Q827" s="211" t="e">
        <f t="shared" si="1657"/>
        <v>#REF!</v>
      </c>
      <c r="R827" s="211" t="e">
        <f t="shared" si="1657"/>
        <v>#REF!</v>
      </c>
      <c r="S827" s="211" t="e">
        <f t="shared" ref="S827:T827" si="1658">S828+S830</f>
        <v>#REF!</v>
      </c>
      <c r="T827" s="211" t="e">
        <f t="shared" si="1658"/>
        <v>#REF!</v>
      </c>
      <c r="U827" s="211" t="e">
        <f t="shared" ref="U827:V827" si="1659">U828+U830</f>
        <v>#REF!</v>
      </c>
      <c r="V827" s="211" t="e">
        <f t="shared" si="1659"/>
        <v>#REF!</v>
      </c>
      <c r="W827" s="211" t="e">
        <f t="shared" ref="W827:X827" si="1660">W828+W830</f>
        <v>#REF!</v>
      </c>
      <c r="X827" s="211" t="e">
        <f t="shared" si="1660"/>
        <v>#REF!</v>
      </c>
      <c r="Y827" s="211" t="e">
        <f t="shared" ref="Y827:Z827" si="1661">Y828+Y830</f>
        <v>#REF!</v>
      </c>
      <c r="Z827" s="211" t="e">
        <f t="shared" si="1661"/>
        <v>#REF!</v>
      </c>
      <c r="AA827" s="211" t="e">
        <f t="shared" ref="AA827:AB827" si="1662">AA828+AA830</f>
        <v>#REF!</v>
      </c>
      <c r="AB827" s="211" t="e">
        <f t="shared" si="1662"/>
        <v>#REF!</v>
      </c>
    </row>
    <row r="828" spans="1:28" ht="71.25" hidden="1" customHeight="1" x14ac:dyDescent="0.2">
      <c r="A828" s="282" t="s">
        <v>708</v>
      </c>
      <c r="B828" s="225">
        <v>801</v>
      </c>
      <c r="C828" s="226" t="s">
        <v>196</v>
      </c>
      <c r="D828" s="226" t="s">
        <v>198</v>
      </c>
      <c r="E828" s="226" t="s">
        <v>709</v>
      </c>
      <c r="F828" s="226"/>
      <c r="G828" s="211"/>
      <c r="H828" s="211"/>
      <c r="I828" s="211">
        <f>I829</f>
        <v>-431.2</v>
      </c>
      <c r="J828" s="211" t="e">
        <f>J829</f>
        <v>#REF!</v>
      </c>
      <c r="K828" s="211">
        <f>K829</f>
        <v>-431.2</v>
      </c>
      <c r="L828" s="211" t="e">
        <f>L829</f>
        <v>#REF!</v>
      </c>
      <c r="M828" s="211" t="e">
        <f>M829</f>
        <v>#REF!</v>
      </c>
      <c r="N828" s="211" t="e">
        <f t="shared" ref="N828:AB828" si="1663">N829</f>
        <v>#REF!</v>
      </c>
      <c r="O828" s="211" t="e">
        <f t="shared" si="1663"/>
        <v>#REF!</v>
      </c>
      <c r="P828" s="211" t="e">
        <f t="shared" si="1663"/>
        <v>#REF!</v>
      </c>
      <c r="Q828" s="211" t="e">
        <f t="shared" si="1663"/>
        <v>#REF!</v>
      </c>
      <c r="R828" s="211" t="e">
        <f t="shared" si="1663"/>
        <v>#REF!</v>
      </c>
      <c r="S828" s="211" t="e">
        <f t="shared" si="1663"/>
        <v>#REF!</v>
      </c>
      <c r="T828" s="211" t="e">
        <f t="shared" si="1663"/>
        <v>#REF!</v>
      </c>
      <c r="U828" s="211" t="e">
        <f t="shared" si="1663"/>
        <v>#REF!</v>
      </c>
      <c r="V828" s="211" t="e">
        <f t="shared" si="1663"/>
        <v>#REF!</v>
      </c>
      <c r="W828" s="211" t="e">
        <f t="shared" si="1663"/>
        <v>#REF!</v>
      </c>
      <c r="X828" s="211" t="e">
        <f t="shared" si="1663"/>
        <v>#REF!</v>
      </c>
      <c r="Y828" s="211" t="e">
        <f t="shared" si="1663"/>
        <v>#REF!</v>
      </c>
      <c r="Z828" s="211" t="e">
        <f t="shared" si="1663"/>
        <v>#REF!</v>
      </c>
      <c r="AA828" s="211" t="e">
        <f t="shared" si="1663"/>
        <v>#REF!</v>
      </c>
      <c r="AB828" s="211" t="e">
        <f t="shared" si="1663"/>
        <v>#REF!</v>
      </c>
    </row>
    <row r="829" spans="1:28" ht="21" hidden="1" customHeight="1" x14ac:dyDescent="0.2">
      <c r="A829" s="213" t="s">
        <v>1222</v>
      </c>
      <c r="B829" s="225">
        <v>801</v>
      </c>
      <c r="C829" s="226" t="s">
        <v>196</v>
      </c>
      <c r="D829" s="226" t="s">
        <v>198</v>
      </c>
      <c r="E829" s="226" t="s">
        <v>709</v>
      </c>
      <c r="F829" s="226" t="s">
        <v>94</v>
      </c>
      <c r="G829" s="211"/>
      <c r="H829" s="211"/>
      <c r="I829" s="211">
        <v>-431.2</v>
      </c>
      <c r="J829" s="211" t="e">
        <f>#REF!+I829</f>
        <v>#REF!</v>
      </c>
      <c r="K829" s="211">
        <v>-431.2</v>
      </c>
      <c r="L829" s="211" t="e">
        <f>#REF!+J829</f>
        <v>#REF!</v>
      </c>
      <c r="M829" s="211" t="e">
        <f>#REF!+K829</f>
        <v>#REF!</v>
      </c>
      <c r="N829" s="211" t="e">
        <f>#REF!+L829</f>
        <v>#REF!</v>
      </c>
      <c r="O829" s="211" t="e">
        <f>#REF!+M829</f>
        <v>#REF!</v>
      </c>
      <c r="P829" s="211" t="e">
        <f>#REF!+N829</f>
        <v>#REF!</v>
      </c>
      <c r="Q829" s="211" t="e">
        <f>#REF!+O829</f>
        <v>#REF!</v>
      </c>
      <c r="R829" s="211" t="e">
        <f>#REF!+P829</f>
        <v>#REF!</v>
      </c>
      <c r="S829" s="211" t="e">
        <f>#REF!+Q829</f>
        <v>#REF!</v>
      </c>
      <c r="T829" s="211" t="e">
        <f>#REF!+R829</f>
        <v>#REF!</v>
      </c>
      <c r="U829" s="211" t="e">
        <f>#REF!+S829</f>
        <v>#REF!</v>
      </c>
      <c r="V829" s="211" t="e">
        <f>#REF!+T829</f>
        <v>#REF!</v>
      </c>
      <c r="W829" s="211" t="e">
        <f>#REF!+U829</f>
        <v>#REF!</v>
      </c>
      <c r="X829" s="211" t="e">
        <f>#REF!+V829</f>
        <v>#REF!</v>
      </c>
      <c r="Y829" s="211" t="e">
        <f>#REF!+W829</f>
        <v>#REF!</v>
      </c>
      <c r="Z829" s="211" t="e">
        <f>#REF!+X829</f>
        <v>#REF!</v>
      </c>
      <c r="AA829" s="211" t="e">
        <f>#REF!+Y829</f>
        <v>#REF!</v>
      </c>
      <c r="AB829" s="211" t="e">
        <f>#REF!+Z829</f>
        <v>#REF!</v>
      </c>
    </row>
    <row r="830" spans="1:28" ht="93.75" hidden="1" customHeight="1" x14ac:dyDescent="0.2">
      <c r="A830" s="224" t="s">
        <v>710</v>
      </c>
      <c r="B830" s="225">
        <v>801</v>
      </c>
      <c r="C830" s="226" t="s">
        <v>196</v>
      </c>
      <c r="D830" s="226" t="s">
        <v>198</v>
      </c>
      <c r="E830" s="226" t="s">
        <v>711</v>
      </c>
      <c r="F830" s="226"/>
      <c r="G830" s="211"/>
      <c r="H830" s="211"/>
      <c r="I830" s="211">
        <f>I831</f>
        <v>-445</v>
      </c>
      <c r="J830" s="211" t="e">
        <f>J831</f>
        <v>#REF!</v>
      </c>
      <c r="K830" s="211">
        <f>K831</f>
        <v>-445</v>
      </c>
      <c r="L830" s="211" t="e">
        <f>L831</f>
        <v>#REF!</v>
      </c>
      <c r="M830" s="211" t="e">
        <f>M831</f>
        <v>#REF!</v>
      </c>
      <c r="N830" s="211" t="e">
        <f t="shared" ref="N830:AB830" si="1664">N831</f>
        <v>#REF!</v>
      </c>
      <c r="O830" s="211" t="e">
        <f t="shared" si="1664"/>
        <v>#REF!</v>
      </c>
      <c r="P830" s="211" t="e">
        <f t="shared" si="1664"/>
        <v>#REF!</v>
      </c>
      <c r="Q830" s="211" t="e">
        <f t="shared" si="1664"/>
        <v>#REF!</v>
      </c>
      <c r="R830" s="211" t="e">
        <f t="shared" si="1664"/>
        <v>#REF!</v>
      </c>
      <c r="S830" s="211" t="e">
        <f t="shared" si="1664"/>
        <v>#REF!</v>
      </c>
      <c r="T830" s="211" t="e">
        <f t="shared" si="1664"/>
        <v>#REF!</v>
      </c>
      <c r="U830" s="211" t="e">
        <f t="shared" si="1664"/>
        <v>#REF!</v>
      </c>
      <c r="V830" s="211" t="e">
        <f t="shared" si="1664"/>
        <v>#REF!</v>
      </c>
      <c r="W830" s="211" t="e">
        <f t="shared" si="1664"/>
        <v>#REF!</v>
      </c>
      <c r="X830" s="211" t="e">
        <f t="shared" si="1664"/>
        <v>#REF!</v>
      </c>
      <c r="Y830" s="211" t="e">
        <f t="shared" si="1664"/>
        <v>#REF!</v>
      </c>
      <c r="Z830" s="211" t="e">
        <f t="shared" si="1664"/>
        <v>#REF!</v>
      </c>
      <c r="AA830" s="211" t="e">
        <f t="shared" si="1664"/>
        <v>#REF!</v>
      </c>
      <c r="AB830" s="211" t="e">
        <f t="shared" si="1664"/>
        <v>#REF!</v>
      </c>
    </row>
    <row r="831" spans="1:28" ht="18" hidden="1" customHeight="1" x14ac:dyDescent="0.2">
      <c r="A831" s="213" t="s">
        <v>1222</v>
      </c>
      <c r="B831" s="225">
        <v>801</v>
      </c>
      <c r="C831" s="226" t="s">
        <v>196</v>
      </c>
      <c r="D831" s="226" t="s">
        <v>198</v>
      </c>
      <c r="E831" s="226" t="s">
        <v>711</v>
      </c>
      <c r="F831" s="226" t="s">
        <v>94</v>
      </c>
      <c r="G831" s="211"/>
      <c r="H831" s="211"/>
      <c r="I831" s="211">
        <v>-445</v>
      </c>
      <c r="J831" s="211" t="e">
        <f>#REF!+I831</f>
        <v>#REF!</v>
      </c>
      <c r="K831" s="211">
        <v>-445</v>
      </c>
      <c r="L831" s="211" t="e">
        <f>#REF!+J831</f>
        <v>#REF!</v>
      </c>
      <c r="M831" s="211" t="e">
        <f>#REF!+K831</f>
        <v>#REF!</v>
      </c>
      <c r="N831" s="211" t="e">
        <f>#REF!+L831</f>
        <v>#REF!</v>
      </c>
      <c r="O831" s="211" t="e">
        <f>#REF!+M831</f>
        <v>#REF!</v>
      </c>
      <c r="P831" s="211" t="e">
        <f>#REF!+N831</f>
        <v>#REF!</v>
      </c>
      <c r="Q831" s="211" t="e">
        <f>#REF!+O831</f>
        <v>#REF!</v>
      </c>
      <c r="R831" s="211" t="e">
        <f>#REF!+P831</f>
        <v>#REF!</v>
      </c>
      <c r="S831" s="211" t="e">
        <f>#REF!+Q831</f>
        <v>#REF!</v>
      </c>
      <c r="T831" s="211" t="e">
        <f>#REF!+R831</f>
        <v>#REF!</v>
      </c>
      <c r="U831" s="211" t="e">
        <f>#REF!+S831</f>
        <v>#REF!</v>
      </c>
      <c r="V831" s="211" t="e">
        <f>#REF!+T831</f>
        <v>#REF!</v>
      </c>
      <c r="W831" s="211" t="e">
        <f>#REF!+U831</f>
        <v>#REF!</v>
      </c>
      <c r="X831" s="211" t="e">
        <f>#REF!+V831</f>
        <v>#REF!</v>
      </c>
      <c r="Y831" s="211" t="e">
        <f>#REF!+W831</f>
        <v>#REF!</v>
      </c>
      <c r="Z831" s="211" t="e">
        <f>#REF!+X831</f>
        <v>#REF!</v>
      </c>
      <c r="AA831" s="211" t="e">
        <f>#REF!+Y831</f>
        <v>#REF!</v>
      </c>
      <c r="AB831" s="211" t="e">
        <f>#REF!+Z831</f>
        <v>#REF!</v>
      </c>
    </row>
    <row r="832" spans="1:28" ht="21.75" hidden="1" customHeight="1" x14ac:dyDescent="0.2">
      <c r="A832" s="213"/>
      <c r="B832" s="225"/>
      <c r="C832" s="206"/>
      <c r="D832" s="206"/>
      <c r="E832" s="206"/>
      <c r="F832" s="206"/>
      <c r="G832" s="211"/>
      <c r="H832" s="211"/>
      <c r="I832" s="211"/>
      <c r="J832" s="211"/>
      <c r="K832" s="211"/>
      <c r="L832" s="211"/>
      <c r="M832" s="211"/>
      <c r="N832" s="211"/>
      <c r="O832" s="211"/>
      <c r="P832" s="211"/>
      <c r="Q832" s="211"/>
      <c r="R832" s="211"/>
      <c r="S832" s="211"/>
      <c r="T832" s="211"/>
      <c r="U832" s="211"/>
      <c r="V832" s="211"/>
      <c r="W832" s="211"/>
      <c r="X832" s="211"/>
      <c r="Y832" s="211"/>
      <c r="Z832" s="211"/>
      <c r="AA832" s="211"/>
      <c r="AB832" s="211"/>
    </row>
    <row r="833" spans="1:28" ht="21.75" hidden="1" customHeight="1" x14ac:dyDescent="0.2">
      <c r="A833" s="213"/>
      <c r="B833" s="225"/>
      <c r="C833" s="206"/>
      <c r="D833" s="206"/>
      <c r="E833" s="206"/>
      <c r="F833" s="206"/>
      <c r="G833" s="211"/>
      <c r="H833" s="211"/>
      <c r="I833" s="211"/>
      <c r="J833" s="211"/>
      <c r="K833" s="211"/>
      <c r="L833" s="211"/>
      <c r="M833" s="211"/>
      <c r="N833" s="211"/>
      <c r="O833" s="211"/>
      <c r="P833" s="211"/>
      <c r="Q833" s="211"/>
      <c r="R833" s="211"/>
      <c r="S833" s="211"/>
      <c r="T833" s="211"/>
      <c r="U833" s="211"/>
      <c r="V833" s="211"/>
      <c r="W833" s="211"/>
      <c r="X833" s="211"/>
      <c r="Y833" s="211"/>
      <c r="Z833" s="211"/>
      <c r="AA833" s="211"/>
      <c r="AB833" s="211"/>
    </row>
    <row r="834" spans="1:28" hidden="1" x14ac:dyDescent="0.2">
      <c r="A834" s="213" t="s">
        <v>402</v>
      </c>
      <c r="B834" s="225">
        <v>801</v>
      </c>
      <c r="C834" s="206" t="s">
        <v>196</v>
      </c>
      <c r="D834" s="206" t="s">
        <v>198</v>
      </c>
      <c r="E834" s="206" t="s">
        <v>62</v>
      </c>
      <c r="F834" s="206"/>
      <c r="G834" s="211"/>
      <c r="H834" s="211"/>
      <c r="I834" s="211">
        <f>I839</f>
        <v>-701</v>
      </c>
      <c r="J834" s="211">
        <f>J839</f>
        <v>-701</v>
      </c>
      <c r="K834" s="211">
        <f>K839</f>
        <v>-701</v>
      </c>
      <c r="L834" s="211">
        <f>L839</f>
        <v>-701</v>
      </c>
      <c r="M834" s="211">
        <f>M839</f>
        <v>-1402</v>
      </c>
      <c r="N834" s="211">
        <f t="shared" ref="N834:R834" si="1665">N839</f>
        <v>-1402</v>
      </c>
      <c r="O834" s="211">
        <f t="shared" si="1665"/>
        <v>-2103</v>
      </c>
      <c r="P834" s="211">
        <f t="shared" si="1665"/>
        <v>-2103</v>
      </c>
      <c r="Q834" s="211">
        <f t="shared" si="1665"/>
        <v>-3505</v>
      </c>
      <c r="R834" s="211">
        <f t="shared" si="1665"/>
        <v>-3505</v>
      </c>
      <c r="S834" s="211">
        <f t="shared" ref="S834:T834" si="1666">S839</f>
        <v>-5608</v>
      </c>
      <c r="T834" s="211">
        <f t="shared" si="1666"/>
        <v>-5608</v>
      </c>
      <c r="U834" s="211">
        <f t="shared" ref="U834:V834" si="1667">U839</f>
        <v>-9113</v>
      </c>
      <c r="V834" s="211">
        <f t="shared" si="1667"/>
        <v>-9113</v>
      </c>
      <c r="W834" s="211">
        <f t="shared" ref="W834:X834" si="1668">W839</f>
        <v>-14721</v>
      </c>
      <c r="X834" s="211">
        <f t="shared" si="1668"/>
        <v>-14721</v>
      </c>
      <c r="Y834" s="211">
        <f t="shared" ref="Y834:Z834" si="1669">Y839</f>
        <v>-23834</v>
      </c>
      <c r="Z834" s="211">
        <f t="shared" si="1669"/>
        <v>-23834</v>
      </c>
      <c r="AA834" s="211">
        <f t="shared" ref="AA834:AB834" si="1670">AA839</f>
        <v>-38555</v>
      </c>
      <c r="AB834" s="211">
        <f t="shared" si="1670"/>
        <v>-38555</v>
      </c>
    </row>
    <row r="835" spans="1:28" hidden="1" x14ac:dyDescent="0.2">
      <c r="A835" s="213" t="s">
        <v>540</v>
      </c>
      <c r="B835" s="225">
        <v>801</v>
      </c>
      <c r="C835" s="206" t="s">
        <v>196</v>
      </c>
      <c r="D835" s="206" t="s">
        <v>198</v>
      </c>
      <c r="E835" s="206" t="s">
        <v>175</v>
      </c>
      <c r="F835" s="206"/>
      <c r="G835" s="211"/>
      <c r="H835" s="211"/>
      <c r="I835" s="211" t="e">
        <f>I837+I836+I838</f>
        <v>#REF!</v>
      </c>
      <c r="J835" s="211" t="e">
        <f>J837+J836+J838</f>
        <v>#REF!</v>
      </c>
      <c r="K835" s="211" t="e">
        <f>K837+K836+K838</f>
        <v>#REF!</v>
      </c>
      <c r="L835" s="211" t="e">
        <f>L837+L836+L838</f>
        <v>#REF!</v>
      </c>
      <c r="M835" s="211" t="e">
        <f>M837+M836+M838</f>
        <v>#REF!</v>
      </c>
      <c r="N835" s="211" t="e">
        <f t="shared" ref="N835:R835" si="1671">N837+N836+N838</f>
        <v>#REF!</v>
      </c>
      <c r="O835" s="211" t="e">
        <f t="shared" si="1671"/>
        <v>#REF!</v>
      </c>
      <c r="P835" s="211" t="e">
        <f t="shared" si="1671"/>
        <v>#REF!</v>
      </c>
      <c r="Q835" s="211" t="e">
        <f t="shared" si="1671"/>
        <v>#REF!</v>
      </c>
      <c r="R835" s="211" t="e">
        <f t="shared" si="1671"/>
        <v>#REF!</v>
      </c>
      <c r="S835" s="211" t="e">
        <f t="shared" ref="S835:T835" si="1672">S837+S836+S838</f>
        <v>#REF!</v>
      </c>
      <c r="T835" s="211" t="e">
        <f t="shared" si="1672"/>
        <v>#REF!</v>
      </c>
      <c r="U835" s="211" t="e">
        <f t="shared" ref="U835:V835" si="1673">U837+U836+U838</f>
        <v>#REF!</v>
      </c>
      <c r="V835" s="211" t="e">
        <f t="shared" si="1673"/>
        <v>#REF!</v>
      </c>
      <c r="W835" s="211" t="e">
        <f t="shared" ref="W835:X835" si="1674">W837+W836+W838</f>
        <v>#REF!</v>
      </c>
      <c r="X835" s="211" t="e">
        <f t="shared" si="1674"/>
        <v>#REF!</v>
      </c>
      <c r="Y835" s="211" t="e">
        <f t="shared" ref="Y835:Z835" si="1675">Y837+Y836+Y838</f>
        <v>#REF!</v>
      </c>
      <c r="Z835" s="211" t="e">
        <f t="shared" si="1675"/>
        <v>#REF!</v>
      </c>
      <c r="AA835" s="211" t="e">
        <f t="shared" ref="AA835:AB835" si="1676">AA837+AA836+AA838</f>
        <v>#REF!</v>
      </c>
      <c r="AB835" s="211" t="e">
        <f t="shared" si="1676"/>
        <v>#REF!</v>
      </c>
    </row>
    <row r="836" spans="1:28" hidden="1" x14ac:dyDescent="0.2">
      <c r="A836" s="213" t="s">
        <v>1222</v>
      </c>
      <c r="B836" s="225">
        <v>801</v>
      </c>
      <c r="C836" s="206" t="s">
        <v>196</v>
      </c>
      <c r="D836" s="206" t="s">
        <v>198</v>
      </c>
      <c r="E836" s="206" t="s">
        <v>175</v>
      </c>
      <c r="F836" s="206" t="s">
        <v>94</v>
      </c>
      <c r="G836" s="211"/>
      <c r="H836" s="211"/>
      <c r="I836" s="211" t="e">
        <f>#REF!+G836</f>
        <v>#REF!</v>
      </c>
      <c r="J836" s="211" t="e">
        <f>G836+I836</f>
        <v>#REF!</v>
      </c>
      <c r="K836" s="211" t="e">
        <f>H836+I836</f>
        <v>#REF!</v>
      </c>
      <c r="L836" s="211" t="e">
        <f>H836+J836</f>
        <v>#REF!</v>
      </c>
      <c r="M836" s="211" t="e">
        <f>I836+K836</f>
        <v>#REF!</v>
      </c>
      <c r="N836" s="211" t="e">
        <f t="shared" ref="N836:O837" si="1677">J836+L836</f>
        <v>#REF!</v>
      </c>
      <c r="O836" s="211" t="e">
        <f t="shared" si="1677"/>
        <v>#REF!</v>
      </c>
      <c r="P836" s="211" t="e">
        <f>L836+N836</f>
        <v>#REF!</v>
      </c>
      <c r="Q836" s="211" t="e">
        <f t="shared" ref="Q836:R837" si="1678">M836+O836</f>
        <v>#REF!</v>
      </c>
      <c r="R836" s="211" t="e">
        <f t="shared" si="1678"/>
        <v>#REF!</v>
      </c>
      <c r="S836" s="211" t="e">
        <f t="shared" ref="S836:S837" si="1679">O836+Q836</f>
        <v>#REF!</v>
      </c>
      <c r="T836" s="211" t="e">
        <f t="shared" ref="T836:T837" si="1680">P836+R836</f>
        <v>#REF!</v>
      </c>
      <c r="U836" s="211" t="e">
        <f t="shared" ref="U836:U837" si="1681">Q836+S836</f>
        <v>#REF!</v>
      </c>
      <c r="V836" s="211" t="e">
        <f t="shared" ref="V836:V837" si="1682">R836+T836</f>
        <v>#REF!</v>
      </c>
      <c r="W836" s="211" t="e">
        <f t="shared" ref="W836:W837" si="1683">S836+U836</f>
        <v>#REF!</v>
      </c>
      <c r="X836" s="211" t="e">
        <f t="shared" ref="X836:X837" si="1684">T836+V836</f>
        <v>#REF!</v>
      </c>
      <c r="Y836" s="211" t="e">
        <f t="shared" ref="Y836:Y837" si="1685">U836+W836</f>
        <v>#REF!</v>
      </c>
      <c r="Z836" s="211" t="e">
        <f t="shared" ref="Z836:Z837" si="1686">V836+X836</f>
        <v>#REF!</v>
      </c>
      <c r="AA836" s="211" t="e">
        <f t="shared" ref="AA836:AA837" si="1687">W836+Y836</f>
        <v>#REF!</v>
      </c>
      <c r="AB836" s="211" t="e">
        <f t="shared" ref="AB836:AB837" si="1688">X836+Z836</f>
        <v>#REF!</v>
      </c>
    </row>
    <row r="837" spans="1:28" ht="12.75" hidden="1" customHeight="1" x14ac:dyDescent="0.2">
      <c r="A837" s="213" t="s">
        <v>63</v>
      </c>
      <c r="B837" s="225">
        <v>801</v>
      </c>
      <c r="C837" s="206" t="s">
        <v>196</v>
      </c>
      <c r="D837" s="206" t="s">
        <v>198</v>
      </c>
      <c r="E837" s="206" t="s">
        <v>175</v>
      </c>
      <c r="F837" s="206" t="s">
        <v>64</v>
      </c>
      <c r="G837" s="211"/>
      <c r="H837" s="211"/>
      <c r="I837" s="211" t="e">
        <f>#REF!+G837</f>
        <v>#REF!</v>
      </c>
      <c r="J837" s="211" t="e">
        <f>G837+I837</f>
        <v>#REF!</v>
      </c>
      <c r="K837" s="211" t="e">
        <f>H837+I837</f>
        <v>#REF!</v>
      </c>
      <c r="L837" s="211" t="e">
        <f>H837+J837</f>
        <v>#REF!</v>
      </c>
      <c r="M837" s="211" t="e">
        <f>I837+K837</f>
        <v>#REF!</v>
      </c>
      <c r="N837" s="211" t="e">
        <f t="shared" si="1677"/>
        <v>#REF!</v>
      </c>
      <c r="O837" s="211" t="e">
        <f t="shared" si="1677"/>
        <v>#REF!</v>
      </c>
      <c r="P837" s="211" t="e">
        <f>L837+N837</f>
        <v>#REF!</v>
      </c>
      <c r="Q837" s="211" t="e">
        <f t="shared" si="1678"/>
        <v>#REF!</v>
      </c>
      <c r="R837" s="211" t="e">
        <f t="shared" si="1678"/>
        <v>#REF!</v>
      </c>
      <c r="S837" s="211" t="e">
        <f t="shared" si="1679"/>
        <v>#REF!</v>
      </c>
      <c r="T837" s="211" t="e">
        <f t="shared" si="1680"/>
        <v>#REF!</v>
      </c>
      <c r="U837" s="211" t="e">
        <f t="shared" si="1681"/>
        <v>#REF!</v>
      </c>
      <c r="V837" s="211" t="e">
        <f t="shared" si="1682"/>
        <v>#REF!</v>
      </c>
      <c r="W837" s="211" t="e">
        <f t="shared" si="1683"/>
        <v>#REF!</v>
      </c>
      <c r="X837" s="211" t="e">
        <f t="shared" si="1684"/>
        <v>#REF!</v>
      </c>
      <c r="Y837" s="211" t="e">
        <f t="shared" si="1685"/>
        <v>#REF!</v>
      </c>
      <c r="Z837" s="211" t="e">
        <f t="shared" si="1686"/>
        <v>#REF!</v>
      </c>
      <c r="AA837" s="211" t="e">
        <f t="shared" si="1687"/>
        <v>#REF!</v>
      </c>
      <c r="AB837" s="211" t="e">
        <f t="shared" si="1688"/>
        <v>#REF!</v>
      </c>
    </row>
    <row r="838" spans="1:28" ht="41.25" hidden="1" customHeight="1" x14ac:dyDescent="0.2">
      <c r="A838" s="213" t="s">
        <v>132</v>
      </c>
      <c r="B838" s="225">
        <v>801</v>
      </c>
      <c r="C838" s="206" t="s">
        <v>196</v>
      </c>
      <c r="D838" s="206" t="s">
        <v>198</v>
      </c>
      <c r="E838" s="206" t="s">
        <v>175</v>
      </c>
      <c r="F838" s="206" t="s">
        <v>131</v>
      </c>
      <c r="G838" s="211"/>
      <c r="H838" s="211"/>
      <c r="I838" s="211">
        <f>G838</f>
        <v>0</v>
      </c>
      <c r="J838" s="211">
        <f>I838</f>
        <v>0</v>
      </c>
      <c r="K838" s="211">
        <f>I838</f>
        <v>0</v>
      </c>
      <c r="L838" s="211">
        <f>J838</f>
        <v>0</v>
      </c>
      <c r="M838" s="211">
        <f>K838</f>
        <v>0</v>
      </c>
      <c r="N838" s="211">
        <f t="shared" ref="N838:O838" si="1689">L838</f>
        <v>0</v>
      </c>
      <c r="O838" s="211">
        <f t="shared" si="1689"/>
        <v>0</v>
      </c>
      <c r="P838" s="211">
        <f>N838</f>
        <v>0</v>
      </c>
      <c r="Q838" s="211">
        <f t="shared" ref="Q838:R838" si="1690">O838</f>
        <v>0</v>
      </c>
      <c r="R838" s="211">
        <f t="shared" si="1690"/>
        <v>0</v>
      </c>
      <c r="S838" s="211">
        <f t="shared" ref="S838" si="1691">Q838</f>
        <v>0</v>
      </c>
      <c r="T838" s="211">
        <f t="shared" ref="T838" si="1692">R838</f>
        <v>0</v>
      </c>
      <c r="U838" s="211">
        <f t="shared" ref="U838" si="1693">S838</f>
        <v>0</v>
      </c>
      <c r="V838" s="211">
        <f t="shared" ref="V838" si="1694">T838</f>
        <v>0</v>
      </c>
      <c r="W838" s="211">
        <f t="shared" ref="W838" si="1695">U838</f>
        <v>0</v>
      </c>
      <c r="X838" s="211">
        <f t="shared" ref="X838" si="1696">V838</f>
        <v>0</v>
      </c>
      <c r="Y838" s="211">
        <f t="shared" ref="Y838" si="1697">W838</f>
        <v>0</v>
      </c>
      <c r="Z838" s="211">
        <f t="shared" ref="Z838" si="1698">X838</f>
        <v>0</v>
      </c>
      <c r="AA838" s="211">
        <f t="shared" ref="AA838" si="1699">Y838</f>
        <v>0</v>
      </c>
      <c r="AB838" s="211">
        <f t="shared" ref="AB838" si="1700">Z838</f>
        <v>0</v>
      </c>
    </row>
    <row r="839" spans="1:28" ht="18.75" hidden="1" customHeight="1" x14ac:dyDescent="0.2">
      <c r="A839" s="213" t="s">
        <v>424</v>
      </c>
      <c r="B839" s="225">
        <v>801</v>
      </c>
      <c r="C839" s="206" t="s">
        <v>196</v>
      </c>
      <c r="D839" s="206" t="s">
        <v>198</v>
      </c>
      <c r="E839" s="206" t="s">
        <v>432</v>
      </c>
      <c r="F839" s="206"/>
      <c r="G839" s="211"/>
      <c r="H839" s="211"/>
      <c r="I839" s="211">
        <f>I840</f>
        <v>-701</v>
      </c>
      <c r="J839" s="211">
        <f>J840</f>
        <v>-701</v>
      </c>
      <c r="K839" s="211">
        <f>K840</f>
        <v>-701</v>
      </c>
      <c r="L839" s="211">
        <f>L840</f>
        <v>-701</v>
      </c>
      <c r="M839" s="211">
        <f>M840</f>
        <v>-1402</v>
      </c>
      <c r="N839" s="211">
        <f t="shared" ref="N839:AB839" si="1701">N840</f>
        <v>-1402</v>
      </c>
      <c r="O839" s="211">
        <f t="shared" si="1701"/>
        <v>-2103</v>
      </c>
      <c r="P839" s="211">
        <f t="shared" si="1701"/>
        <v>-2103</v>
      </c>
      <c r="Q839" s="211">
        <f t="shared" si="1701"/>
        <v>-3505</v>
      </c>
      <c r="R839" s="211">
        <f t="shared" si="1701"/>
        <v>-3505</v>
      </c>
      <c r="S839" s="211">
        <f t="shared" si="1701"/>
        <v>-5608</v>
      </c>
      <c r="T839" s="211">
        <f t="shared" si="1701"/>
        <v>-5608</v>
      </c>
      <c r="U839" s="211">
        <f t="shared" si="1701"/>
        <v>-9113</v>
      </c>
      <c r="V839" s="211">
        <f t="shared" si="1701"/>
        <v>-9113</v>
      </c>
      <c r="W839" s="211">
        <f t="shared" si="1701"/>
        <v>-14721</v>
      </c>
      <c r="X839" s="211">
        <f t="shared" si="1701"/>
        <v>-14721</v>
      </c>
      <c r="Y839" s="211">
        <f t="shared" si="1701"/>
        <v>-23834</v>
      </c>
      <c r="Z839" s="211">
        <f t="shared" si="1701"/>
        <v>-23834</v>
      </c>
      <c r="AA839" s="211">
        <f t="shared" si="1701"/>
        <v>-38555</v>
      </c>
      <c r="AB839" s="211">
        <f t="shared" si="1701"/>
        <v>-38555</v>
      </c>
    </row>
    <row r="840" spans="1:28" ht="20.25" hidden="1" customHeight="1" x14ac:dyDescent="0.2">
      <c r="A840" s="213" t="s">
        <v>1222</v>
      </c>
      <c r="B840" s="225">
        <v>801</v>
      </c>
      <c r="C840" s="206" t="s">
        <v>196</v>
      </c>
      <c r="D840" s="206" t="s">
        <v>198</v>
      </c>
      <c r="E840" s="206" t="s">
        <v>432</v>
      </c>
      <c r="F840" s="206" t="s">
        <v>94</v>
      </c>
      <c r="G840" s="211"/>
      <c r="H840" s="211"/>
      <c r="I840" s="211">
        <v>-701</v>
      </c>
      <c r="J840" s="211">
        <f>G840+I840</f>
        <v>-701</v>
      </c>
      <c r="K840" s="211">
        <v>-701</v>
      </c>
      <c r="L840" s="211">
        <f>H840+J840</f>
        <v>-701</v>
      </c>
      <c r="M840" s="211">
        <f>I840+K840</f>
        <v>-1402</v>
      </c>
      <c r="N840" s="211">
        <f t="shared" ref="N840:O840" si="1702">J840+L840</f>
        <v>-1402</v>
      </c>
      <c r="O840" s="211">
        <f t="shared" si="1702"/>
        <v>-2103</v>
      </c>
      <c r="P840" s="211">
        <f>L840+N840</f>
        <v>-2103</v>
      </c>
      <c r="Q840" s="211">
        <f t="shared" ref="Q840:R840" si="1703">M840+O840</f>
        <v>-3505</v>
      </c>
      <c r="R840" s="211">
        <f t="shared" si="1703"/>
        <v>-3505</v>
      </c>
      <c r="S840" s="211">
        <f t="shared" ref="S840" si="1704">O840+Q840</f>
        <v>-5608</v>
      </c>
      <c r="T840" s="211">
        <f t="shared" ref="T840" si="1705">P840+R840</f>
        <v>-5608</v>
      </c>
      <c r="U840" s="211">
        <f t="shared" ref="U840" si="1706">Q840+S840</f>
        <v>-9113</v>
      </c>
      <c r="V840" s="211">
        <f t="shared" ref="V840" si="1707">R840+T840</f>
        <v>-9113</v>
      </c>
      <c r="W840" s="211">
        <f t="shared" ref="W840" si="1708">S840+U840</f>
        <v>-14721</v>
      </c>
      <c r="X840" s="211">
        <f t="shared" ref="X840" si="1709">T840+V840</f>
        <v>-14721</v>
      </c>
      <c r="Y840" s="211">
        <f t="shared" ref="Y840" si="1710">U840+W840</f>
        <v>-23834</v>
      </c>
      <c r="Z840" s="211">
        <f t="shared" ref="Z840" si="1711">V840+X840</f>
        <v>-23834</v>
      </c>
      <c r="AA840" s="211">
        <f t="shared" ref="AA840" si="1712">W840+Y840</f>
        <v>-38555</v>
      </c>
      <c r="AB840" s="211">
        <f t="shared" ref="AB840" si="1713">X840+Z840</f>
        <v>-38555</v>
      </c>
    </row>
    <row r="841" spans="1:28" ht="29.25" customHeight="1" x14ac:dyDescent="0.2">
      <c r="A841" s="213" t="s">
        <v>952</v>
      </c>
      <c r="B841" s="225">
        <v>801</v>
      </c>
      <c r="C841" s="206" t="s">
        <v>196</v>
      </c>
      <c r="D841" s="206" t="s">
        <v>198</v>
      </c>
      <c r="E841" s="206" t="s">
        <v>852</v>
      </c>
      <c r="F841" s="206"/>
      <c r="G841" s="211"/>
      <c r="H841" s="211">
        <f>H842+H843</f>
        <v>1395</v>
      </c>
      <c r="I841" s="211">
        <f>I842+I843</f>
        <v>0</v>
      </c>
      <c r="J841" s="211">
        <f t="shared" ref="J841:J853" si="1714">H841+I841</f>
        <v>1395</v>
      </c>
      <c r="K841" s="211">
        <f>K842+K843</f>
        <v>0</v>
      </c>
      <c r="L841" s="211">
        <f>L842+L843</f>
        <v>1705</v>
      </c>
      <c r="M841" s="211">
        <f>M842+M843</f>
        <v>1705</v>
      </c>
      <c r="N841" s="211">
        <f t="shared" ref="N841:Q841" si="1715">N842+N843</f>
        <v>26</v>
      </c>
      <c r="O841" s="211">
        <f t="shared" si="1715"/>
        <v>1731</v>
      </c>
      <c r="P841" s="211">
        <f t="shared" si="1715"/>
        <v>1731</v>
      </c>
      <c r="Q841" s="211">
        <f t="shared" si="1715"/>
        <v>0</v>
      </c>
      <c r="R841" s="211">
        <f>R842+R843</f>
        <v>1731</v>
      </c>
      <c r="S841" s="211">
        <f t="shared" ref="S841:T841" si="1716">S842+S843</f>
        <v>494</v>
      </c>
      <c r="T841" s="211">
        <f t="shared" si="1716"/>
        <v>2225</v>
      </c>
      <c r="U841" s="211">
        <f t="shared" ref="U841:V841" si="1717">U842+U843</f>
        <v>45</v>
      </c>
      <c r="V841" s="211">
        <f t="shared" si="1717"/>
        <v>2225</v>
      </c>
      <c r="W841" s="211">
        <f t="shared" ref="W841" si="1718">W842+W843</f>
        <v>126</v>
      </c>
      <c r="X841" s="211">
        <f>X842+X843+X844+X845</f>
        <v>2628</v>
      </c>
      <c r="Y841" s="211">
        <f t="shared" ref="Y841:Z841" si="1719">Y842+Y843+Y844+Y845</f>
        <v>635</v>
      </c>
      <c r="Z841" s="211">
        <f t="shared" si="1719"/>
        <v>3263</v>
      </c>
      <c r="AA841" s="211">
        <f t="shared" ref="AA841:AB841" si="1720">AA842+AA843+AA844+AA845</f>
        <v>0</v>
      </c>
      <c r="AB841" s="211">
        <f t="shared" si="1720"/>
        <v>3263</v>
      </c>
    </row>
    <row r="842" spans="1:28" ht="20.25" customHeight="1" x14ac:dyDescent="0.2">
      <c r="A842" s="213" t="s">
        <v>886</v>
      </c>
      <c r="B842" s="225">
        <v>801</v>
      </c>
      <c r="C842" s="206" t="s">
        <v>196</v>
      </c>
      <c r="D842" s="206" t="s">
        <v>198</v>
      </c>
      <c r="E842" s="206" t="s">
        <v>852</v>
      </c>
      <c r="F842" s="206" t="s">
        <v>96</v>
      </c>
      <c r="G842" s="211"/>
      <c r="H842" s="211">
        <v>1395</v>
      </c>
      <c r="I842" s="211">
        <v>-122.1</v>
      </c>
      <c r="J842" s="211">
        <f t="shared" si="1714"/>
        <v>1272.9000000000001</v>
      </c>
      <c r="K842" s="211">
        <v>0</v>
      </c>
      <c r="L842" s="211">
        <v>1309</v>
      </c>
      <c r="M842" s="211">
        <v>1309</v>
      </c>
      <c r="N842" s="211">
        <v>20</v>
      </c>
      <c r="O842" s="211">
        <f>M842+N842</f>
        <v>1329</v>
      </c>
      <c r="P842" s="211">
        <v>1329</v>
      </c>
      <c r="Q842" s="211">
        <v>0</v>
      </c>
      <c r="R842" s="211">
        <f t="shared" ref="R842:R917" si="1721">P842+Q842</f>
        <v>1329</v>
      </c>
      <c r="S842" s="211">
        <v>380</v>
      </c>
      <c r="T842" s="211">
        <f t="shared" ref="T842:T843" si="1722">R842+S842</f>
        <v>1709</v>
      </c>
      <c r="U842" s="211">
        <v>34</v>
      </c>
      <c r="V842" s="211">
        <v>1709</v>
      </c>
      <c r="W842" s="211">
        <v>96</v>
      </c>
      <c r="X842" s="211">
        <v>2019</v>
      </c>
      <c r="Y842" s="211">
        <v>-513</v>
      </c>
      <c r="Z842" s="211">
        <f t="shared" ref="Z842:Z843" si="1723">X842+Y842</f>
        <v>1506</v>
      </c>
      <c r="AA842" s="211">
        <v>0</v>
      </c>
      <c r="AB842" s="211">
        <f t="shared" ref="AB842:AB845" si="1724">Z842+AA842</f>
        <v>1506</v>
      </c>
    </row>
    <row r="843" spans="1:28" ht="35.25" customHeight="1" x14ac:dyDescent="0.2">
      <c r="A843" s="281" t="s">
        <v>877</v>
      </c>
      <c r="B843" s="225">
        <v>801</v>
      </c>
      <c r="C843" s="206" t="s">
        <v>196</v>
      </c>
      <c r="D843" s="206" t="s">
        <v>198</v>
      </c>
      <c r="E843" s="206" t="s">
        <v>852</v>
      </c>
      <c r="F843" s="206" t="s">
        <v>875</v>
      </c>
      <c r="G843" s="211"/>
      <c r="H843" s="211">
        <v>0</v>
      </c>
      <c r="I843" s="211">
        <v>122.1</v>
      </c>
      <c r="J843" s="211">
        <f t="shared" si="1714"/>
        <v>122.1</v>
      </c>
      <c r="K843" s="211">
        <v>0</v>
      </c>
      <c r="L843" s="211">
        <v>396</v>
      </c>
      <c r="M843" s="211">
        <v>396</v>
      </c>
      <c r="N843" s="211">
        <v>6</v>
      </c>
      <c r="O843" s="211">
        <f>M843+N843</f>
        <v>402</v>
      </c>
      <c r="P843" s="211">
        <v>402</v>
      </c>
      <c r="Q843" s="211">
        <v>0</v>
      </c>
      <c r="R843" s="211">
        <f t="shared" si="1721"/>
        <v>402</v>
      </c>
      <c r="S843" s="211">
        <v>114</v>
      </c>
      <c r="T843" s="211">
        <f t="shared" si="1722"/>
        <v>516</v>
      </c>
      <c r="U843" s="211">
        <v>11</v>
      </c>
      <c r="V843" s="211">
        <v>516</v>
      </c>
      <c r="W843" s="211">
        <v>30</v>
      </c>
      <c r="X843" s="211">
        <v>609</v>
      </c>
      <c r="Y843" s="211">
        <v>-202</v>
      </c>
      <c r="Z843" s="211">
        <f t="shared" si="1723"/>
        <v>407</v>
      </c>
      <c r="AA843" s="211">
        <v>0</v>
      </c>
      <c r="AB843" s="211">
        <f t="shared" si="1724"/>
        <v>407</v>
      </c>
    </row>
    <row r="844" spans="1:28" ht="20.25" customHeight="1" x14ac:dyDescent="0.2">
      <c r="A844" s="213" t="s">
        <v>886</v>
      </c>
      <c r="B844" s="225">
        <v>801</v>
      </c>
      <c r="C844" s="206" t="s">
        <v>196</v>
      </c>
      <c r="D844" s="206" t="s">
        <v>198</v>
      </c>
      <c r="E844" s="206" t="s">
        <v>1236</v>
      </c>
      <c r="F844" s="206" t="s">
        <v>96</v>
      </c>
      <c r="G844" s="211"/>
      <c r="H844" s="211">
        <v>1395</v>
      </c>
      <c r="I844" s="211">
        <v>-122.1</v>
      </c>
      <c r="J844" s="211">
        <f t="shared" ref="J844:J845" si="1725">H844+I844</f>
        <v>1272.9000000000001</v>
      </c>
      <c r="K844" s="211">
        <v>0</v>
      </c>
      <c r="L844" s="211">
        <v>1309</v>
      </c>
      <c r="M844" s="211">
        <v>1309</v>
      </c>
      <c r="N844" s="211">
        <v>20</v>
      </c>
      <c r="O844" s="211">
        <f>M844+N844</f>
        <v>1329</v>
      </c>
      <c r="P844" s="211">
        <v>1329</v>
      </c>
      <c r="Q844" s="211">
        <v>0</v>
      </c>
      <c r="R844" s="211">
        <f t="shared" ref="R844:R845" si="1726">P844+Q844</f>
        <v>1329</v>
      </c>
      <c r="S844" s="211">
        <v>380</v>
      </c>
      <c r="T844" s="211">
        <f t="shared" ref="T844:T845" si="1727">R844+S844</f>
        <v>1709</v>
      </c>
      <c r="U844" s="211">
        <v>34</v>
      </c>
      <c r="V844" s="211">
        <v>1709</v>
      </c>
      <c r="W844" s="211">
        <v>96</v>
      </c>
      <c r="X844" s="211">
        <v>0</v>
      </c>
      <c r="Y844" s="211">
        <v>1000</v>
      </c>
      <c r="Z844" s="211">
        <f t="shared" ref="Z844:Z845" si="1728">X844+Y844</f>
        <v>1000</v>
      </c>
      <c r="AA844" s="211">
        <v>0</v>
      </c>
      <c r="AB844" s="211">
        <f t="shared" si="1724"/>
        <v>1000</v>
      </c>
    </row>
    <row r="845" spans="1:28" ht="35.25" customHeight="1" x14ac:dyDescent="0.2">
      <c r="A845" s="281" t="s">
        <v>877</v>
      </c>
      <c r="B845" s="225">
        <v>801</v>
      </c>
      <c r="C845" s="206" t="s">
        <v>196</v>
      </c>
      <c r="D845" s="206" t="s">
        <v>198</v>
      </c>
      <c r="E845" s="206" t="s">
        <v>1236</v>
      </c>
      <c r="F845" s="206" t="s">
        <v>875</v>
      </c>
      <c r="G845" s="211"/>
      <c r="H845" s="211">
        <v>0</v>
      </c>
      <c r="I845" s="211">
        <v>122.1</v>
      </c>
      <c r="J845" s="211">
        <f t="shared" si="1725"/>
        <v>122.1</v>
      </c>
      <c r="K845" s="211">
        <v>0</v>
      </c>
      <c r="L845" s="211">
        <v>396</v>
      </c>
      <c r="M845" s="211">
        <v>396</v>
      </c>
      <c r="N845" s="211">
        <v>6</v>
      </c>
      <c r="O845" s="211">
        <f>M845+N845</f>
        <v>402</v>
      </c>
      <c r="P845" s="211">
        <v>402</v>
      </c>
      <c r="Q845" s="211">
        <v>0</v>
      </c>
      <c r="R845" s="211">
        <f t="shared" si="1726"/>
        <v>402</v>
      </c>
      <c r="S845" s="211">
        <v>114</v>
      </c>
      <c r="T845" s="211">
        <f t="shared" si="1727"/>
        <v>516</v>
      </c>
      <c r="U845" s="211">
        <v>11</v>
      </c>
      <c r="V845" s="211">
        <v>516</v>
      </c>
      <c r="W845" s="211">
        <v>30</v>
      </c>
      <c r="X845" s="211">
        <v>0</v>
      </c>
      <c r="Y845" s="211">
        <v>350</v>
      </c>
      <c r="Z845" s="211">
        <f t="shared" si="1728"/>
        <v>350</v>
      </c>
      <c r="AA845" s="211">
        <v>0</v>
      </c>
      <c r="AB845" s="211">
        <f t="shared" si="1724"/>
        <v>350</v>
      </c>
    </row>
    <row r="846" spans="1:28" ht="20.25" customHeight="1" x14ac:dyDescent="0.2">
      <c r="A846" s="213" t="s">
        <v>701</v>
      </c>
      <c r="B846" s="225">
        <v>801</v>
      </c>
      <c r="C846" s="206" t="s">
        <v>196</v>
      </c>
      <c r="D846" s="206" t="s">
        <v>198</v>
      </c>
      <c r="E846" s="206" t="s">
        <v>778</v>
      </c>
      <c r="F846" s="206"/>
      <c r="G846" s="211"/>
      <c r="H846" s="211">
        <f>H847</f>
        <v>300</v>
      </c>
      <c r="I846" s="211">
        <f>I847</f>
        <v>0</v>
      </c>
      <c r="J846" s="211">
        <f t="shared" si="1714"/>
        <v>300</v>
      </c>
      <c r="K846" s="211">
        <f>K847</f>
        <v>0</v>
      </c>
      <c r="L846" s="211">
        <f>L847</f>
        <v>240</v>
      </c>
      <c r="M846" s="211">
        <f>M847</f>
        <v>240</v>
      </c>
      <c r="N846" s="211">
        <f t="shared" ref="N846:Q846" si="1729">N847</f>
        <v>0</v>
      </c>
      <c r="O846" s="211">
        <f t="shared" si="1729"/>
        <v>240</v>
      </c>
      <c r="P846" s="211">
        <f t="shared" si="1729"/>
        <v>240</v>
      </c>
      <c r="Q846" s="211">
        <f t="shared" si="1729"/>
        <v>0</v>
      </c>
      <c r="R846" s="211">
        <f>R847+R848</f>
        <v>240</v>
      </c>
      <c r="S846" s="211">
        <f t="shared" ref="S846:T846" si="1730">S847+S848</f>
        <v>-100</v>
      </c>
      <c r="T846" s="211">
        <f t="shared" si="1730"/>
        <v>140</v>
      </c>
      <c r="U846" s="211">
        <f t="shared" ref="U846:V846" si="1731">U847+U848</f>
        <v>0</v>
      </c>
      <c r="V846" s="211">
        <f t="shared" si="1731"/>
        <v>140</v>
      </c>
      <c r="W846" s="211">
        <f t="shared" ref="W846:X846" si="1732">W847+W848</f>
        <v>0</v>
      </c>
      <c r="X846" s="211">
        <f t="shared" si="1732"/>
        <v>140</v>
      </c>
      <c r="Y846" s="211">
        <f t="shared" ref="Y846:Z846" si="1733">Y847+Y848</f>
        <v>100</v>
      </c>
      <c r="Z846" s="211">
        <f t="shared" si="1733"/>
        <v>240</v>
      </c>
      <c r="AA846" s="211">
        <f t="shared" ref="AA846:AB846" si="1734">AA847+AA848</f>
        <v>0</v>
      </c>
      <c r="AB846" s="211">
        <f t="shared" si="1734"/>
        <v>240</v>
      </c>
    </row>
    <row r="847" spans="1:28" ht="20.25" customHeight="1" x14ac:dyDescent="0.2">
      <c r="A847" s="213" t="s">
        <v>1222</v>
      </c>
      <c r="B847" s="225">
        <v>801</v>
      </c>
      <c r="C847" s="206" t="s">
        <v>196</v>
      </c>
      <c r="D847" s="206" t="s">
        <v>198</v>
      </c>
      <c r="E847" s="206" t="s">
        <v>778</v>
      </c>
      <c r="F847" s="206" t="s">
        <v>94</v>
      </c>
      <c r="G847" s="211"/>
      <c r="H847" s="211">
        <v>300</v>
      </c>
      <c r="I847" s="211">
        <v>0</v>
      </c>
      <c r="J847" s="211">
        <f t="shared" si="1714"/>
        <v>300</v>
      </c>
      <c r="K847" s="211">
        <v>0</v>
      </c>
      <c r="L847" s="211">
        <v>240</v>
      </c>
      <c r="M847" s="211">
        <v>240</v>
      </c>
      <c r="N847" s="211">
        <v>0</v>
      </c>
      <c r="O847" s="211">
        <f>M847+N847</f>
        <v>240</v>
      </c>
      <c r="P847" s="211">
        <v>240</v>
      </c>
      <c r="Q847" s="211">
        <v>0</v>
      </c>
      <c r="R847" s="211">
        <f t="shared" si="1721"/>
        <v>240</v>
      </c>
      <c r="S847" s="211">
        <v>-100</v>
      </c>
      <c r="T847" s="211">
        <f t="shared" ref="T847:T848" si="1735">R847+S847</f>
        <v>140</v>
      </c>
      <c r="U847" s="211">
        <v>0</v>
      </c>
      <c r="V847" s="211">
        <v>140</v>
      </c>
      <c r="W847" s="211">
        <v>0</v>
      </c>
      <c r="X847" s="211">
        <f t="shared" ref="X847:X848" si="1736">V847+W847</f>
        <v>140</v>
      </c>
      <c r="Y847" s="211">
        <v>100</v>
      </c>
      <c r="Z847" s="211">
        <f t="shared" ref="Z847:Z848" si="1737">X847+Y847</f>
        <v>240</v>
      </c>
      <c r="AA847" s="211">
        <v>-100</v>
      </c>
      <c r="AB847" s="211">
        <f t="shared" ref="AB847:AB848" si="1738">Z847+AA847</f>
        <v>140</v>
      </c>
    </row>
    <row r="848" spans="1:28" ht="20.25" customHeight="1" x14ac:dyDescent="0.2">
      <c r="A848" s="213" t="s">
        <v>1047</v>
      </c>
      <c r="B848" s="225">
        <v>801</v>
      </c>
      <c r="C848" s="206" t="s">
        <v>196</v>
      </c>
      <c r="D848" s="206" t="s">
        <v>198</v>
      </c>
      <c r="E848" s="206" t="s">
        <v>778</v>
      </c>
      <c r="F848" s="206" t="s">
        <v>1048</v>
      </c>
      <c r="G848" s="211"/>
      <c r="H848" s="211"/>
      <c r="I848" s="211"/>
      <c r="J848" s="211"/>
      <c r="K848" s="211"/>
      <c r="L848" s="211"/>
      <c r="M848" s="211"/>
      <c r="N848" s="211"/>
      <c r="O848" s="211"/>
      <c r="P848" s="211"/>
      <c r="Q848" s="211"/>
      <c r="R848" s="211">
        <v>0</v>
      </c>
      <c r="S848" s="211">
        <v>0</v>
      </c>
      <c r="T848" s="211">
        <f t="shared" si="1735"/>
        <v>0</v>
      </c>
      <c r="U848" s="211">
        <v>0</v>
      </c>
      <c r="V848" s="211">
        <f t="shared" ref="V848" si="1739">T848+U848</f>
        <v>0</v>
      </c>
      <c r="W848" s="211">
        <v>0</v>
      </c>
      <c r="X848" s="211">
        <f t="shared" si="1736"/>
        <v>0</v>
      </c>
      <c r="Y848" s="211">
        <v>0</v>
      </c>
      <c r="Z848" s="211">
        <f t="shared" si="1737"/>
        <v>0</v>
      </c>
      <c r="AA848" s="211">
        <v>100</v>
      </c>
      <c r="AB848" s="211">
        <f t="shared" si="1738"/>
        <v>100</v>
      </c>
    </row>
    <row r="849" spans="1:28" ht="49.5" customHeight="1" x14ac:dyDescent="0.2">
      <c r="A849" s="213" t="s">
        <v>1166</v>
      </c>
      <c r="B849" s="225">
        <v>801</v>
      </c>
      <c r="C849" s="206" t="s">
        <v>196</v>
      </c>
      <c r="D849" s="206" t="s">
        <v>198</v>
      </c>
      <c r="E849" s="206" t="s">
        <v>1167</v>
      </c>
      <c r="F849" s="206"/>
      <c r="G849" s="211"/>
      <c r="H849" s="211">
        <f>H850</f>
        <v>909</v>
      </c>
      <c r="I849" s="211">
        <f>I850</f>
        <v>0</v>
      </c>
      <c r="J849" s="211">
        <f t="shared" si="1714"/>
        <v>909</v>
      </c>
      <c r="K849" s="211">
        <f>K850</f>
        <v>-563.1</v>
      </c>
      <c r="L849" s="211">
        <f>L850</f>
        <v>363.5</v>
      </c>
      <c r="M849" s="211">
        <f>M850</f>
        <v>363.5</v>
      </c>
      <c r="N849" s="211">
        <f t="shared" ref="N849:W849" si="1740">N850</f>
        <v>-133.20000000000002</v>
      </c>
      <c r="O849" s="211">
        <f t="shared" si="1740"/>
        <v>230.29999999999998</v>
      </c>
      <c r="P849" s="211">
        <f t="shared" si="1740"/>
        <v>268.7</v>
      </c>
      <c r="Q849" s="211">
        <f t="shared" si="1740"/>
        <v>-38.6</v>
      </c>
      <c r="R849" s="211">
        <f t="shared" si="1740"/>
        <v>230.1</v>
      </c>
      <c r="S849" s="211">
        <f t="shared" si="1740"/>
        <v>0</v>
      </c>
      <c r="T849" s="211">
        <f t="shared" si="1740"/>
        <v>230.1</v>
      </c>
      <c r="U849" s="211">
        <f t="shared" si="1740"/>
        <v>0</v>
      </c>
      <c r="V849" s="211">
        <f t="shared" si="1740"/>
        <v>230.1</v>
      </c>
      <c r="W849" s="211">
        <f t="shared" si="1740"/>
        <v>54.3</v>
      </c>
      <c r="X849" s="211">
        <f>X850+X851</f>
        <v>284.39999999999998</v>
      </c>
      <c r="Y849" s="211">
        <f t="shared" ref="Y849:Z849" si="1741">Y850+Y851</f>
        <v>39.600000000000023</v>
      </c>
      <c r="Z849" s="211">
        <f t="shared" si="1741"/>
        <v>324</v>
      </c>
      <c r="AA849" s="211">
        <f t="shared" ref="AA849:AB849" si="1742">AA850+AA851</f>
        <v>0</v>
      </c>
      <c r="AB849" s="211">
        <f t="shared" si="1742"/>
        <v>324</v>
      </c>
    </row>
    <row r="850" spans="1:28" ht="21" hidden="1" customHeight="1" x14ac:dyDescent="0.2">
      <c r="A850" s="213" t="s">
        <v>1222</v>
      </c>
      <c r="B850" s="225">
        <v>801</v>
      </c>
      <c r="C850" s="206" t="s">
        <v>196</v>
      </c>
      <c r="D850" s="206" t="s">
        <v>198</v>
      </c>
      <c r="E850" s="206" t="s">
        <v>777</v>
      </c>
      <c r="F850" s="206" t="s">
        <v>94</v>
      </c>
      <c r="G850" s="211"/>
      <c r="H850" s="211">
        <v>909</v>
      </c>
      <c r="I850" s="211">
        <v>0</v>
      </c>
      <c r="J850" s="211">
        <f t="shared" si="1714"/>
        <v>909</v>
      </c>
      <c r="K850" s="211">
        <v>-563.1</v>
      </c>
      <c r="L850" s="211">
        <v>363.5</v>
      </c>
      <c r="M850" s="211">
        <v>363.5</v>
      </c>
      <c r="N850" s="211">
        <f>-133.4+0.2</f>
        <v>-133.20000000000002</v>
      </c>
      <c r="O850" s="211">
        <f>M850+N850</f>
        <v>230.29999999999998</v>
      </c>
      <c r="P850" s="211">
        <v>268.7</v>
      </c>
      <c r="Q850" s="211">
        <v>-38.6</v>
      </c>
      <c r="R850" s="211">
        <f t="shared" si="1721"/>
        <v>230.1</v>
      </c>
      <c r="S850" s="211">
        <v>0</v>
      </c>
      <c r="T850" s="211">
        <f t="shared" ref="T850" si="1743">R850+S850</f>
        <v>230.1</v>
      </c>
      <c r="U850" s="211">
        <v>0</v>
      </c>
      <c r="V850" s="211">
        <v>230.1</v>
      </c>
      <c r="W850" s="211">
        <v>54.3</v>
      </c>
      <c r="X850" s="211">
        <v>284.39999999999998</v>
      </c>
      <c r="Y850" s="211">
        <v>-284.39999999999998</v>
      </c>
      <c r="Z850" s="211">
        <f t="shared" ref="Z850" si="1744">X850+Y850</f>
        <v>0</v>
      </c>
      <c r="AA850" s="211">
        <v>0</v>
      </c>
      <c r="AB850" s="211">
        <f t="shared" ref="AB850:AB851" si="1745">Z850+AA850</f>
        <v>0</v>
      </c>
    </row>
    <row r="851" spans="1:28" ht="21" customHeight="1" x14ac:dyDescent="0.2">
      <c r="A851" s="213" t="s">
        <v>1222</v>
      </c>
      <c r="B851" s="225">
        <v>801</v>
      </c>
      <c r="C851" s="206" t="s">
        <v>196</v>
      </c>
      <c r="D851" s="206" t="s">
        <v>198</v>
      </c>
      <c r="E851" s="206" t="s">
        <v>1167</v>
      </c>
      <c r="F851" s="206" t="s">
        <v>94</v>
      </c>
      <c r="G851" s="211"/>
      <c r="H851" s="211">
        <v>909</v>
      </c>
      <c r="I851" s="211">
        <v>0</v>
      </c>
      <c r="J851" s="211">
        <f t="shared" ref="J851" si="1746">H851+I851</f>
        <v>909</v>
      </c>
      <c r="K851" s="211">
        <v>-563.1</v>
      </c>
      <c r="L851" s="211">
        <v>363.5</v>
      </c>
      <c r="M851" s="211">
        <v>363.5</v>
      </c>
      <c r="N851" s="211">
        <f>-133.4+0.2</f>
        <v>-133.20000000000002</v>
      </c>
      <c r="O851" s="211">
        <f>M851+N851</f>
        <v>230.29999999999998</v>
      </c>
      <c r="P851" s="211">
        <v>268.7</v>
      </c>
      <c r="Q851" s="211">
        <v>-38.6</v>
      </c>
      <c r="R851" s="211">
        <f t="shared" ref="R851" si="1747">P851+Q851</f>
        <v>230.1</v>
      </c>
      <c r="S851" s="211">
        <v>0</v>
      </c>
      <c r="T851" s="211">
        <f t="shared" ref="T851" si="1748">R851+S851</f>
        <v>230.1</v>
      </c>
      <c r="U851" s="211">
        <v>0</v>
      </c>
      <c r="V851" s="211">
        <v>230.1</v>
      </c>
      <c r="W851" s="211">
        <v>54.3</v>
      </c>
      <c r="X851" s="211">
        <v>0</v>
      </c>
      <c r="Y851" s="211">
        <v>324</v>
      </c>
      <c r="Z851" s="211">
        <f t="shared" ref="Z851" si="1749">X851+Y851</f>
        <v>324</v>
      </c>
      <c r="AA851" s="211">
        <v>0</v>
      </c>
      <c r="AB851" s="211">
        <f t="shared" si="1745"/>
        <v>324</v>
      </c>
    </row>
    <row r="852" spans="1:28" ht="31.5" customHeight="1" x14ac:dyDescent="0.2">
      <c r="A852" s="213" t="s">
        <v>1165</v>
      </c>
      <c r="B852" s="225">
        <v>801</v>
      </c>
      <c r="C852" s="206" t="s">
        <v>196</v>
      </c>
      <c r="D852" s="206" t="s">
        <v>198</v>
      </c>
      <c r="E852" s="206" t="s">
        <v>1164</v>
      </c>
      <c r="F852" s="206"/>
      <c r="G852" s="211"/>
      <c r="H852" s="211">
        <f>H853</f>
        <v>133.80000000000001</v>
      </c>
      <c r="I852" s="211">
        <f>I853</f>
        <v>0</v>
      </c>
      <c r="J852" s="211">
        <f t="shared" si="1714"/>
        <v>133.80000000000001</v>
      </c>
      <c r="K852" s="211">
        <f>K853</f>
        <v>0</v>
      </c>
      <c r="L852" s="211">
        <f>L853</f>
        <v>202.9</v>
      </c>
      <c r="M852" s="211">
        <f>M853</f>
        <v>202.9</v>
      </c>
      <c r="N852" s="211">
        <f t="shared" ref="N852:W852" si="1750">N853</f>
        <v>-10.5</v>
      </c>
      <c r="O852" s="211">
        <f t="shared" si="1750"/>
        <v>192.4</v>
      </c>
      <c r="P852" s="211">
        <f t="shared" si="1750"/>
        <v>192.4</v>
      </c>
      <c r="Q852" s="211">
        <f t="shared" si="1750"/>
        <v>29.4</v>
      </c>
      <c r="R852" s="211">
        <f t="shared" si="1750"/>
        <v>221.8</v>
      </c>
      <c r="S852" s="211">
        <f t="shared" si="1750"/>
        <v>19.2</v>
      </c>
      <c r="T852" s="211">
        <f t="shared" si="1750"/>
        <v>241</v>
      </c>
      <c r="U852" s="211">
        <f t="shared" si="1750"/>
        <v>12.6</v>
      </c>
      <c r="V852" s="211">
        <f t="shared" si="1750"/>
        <v>253.6</v>
      </c>
      <c r="W852" s="211">
        <f t="shared" si="1750"/>
        <v>13.2</v>
      </c>
      <c r="X852" s="211">
        <f>X853+X854</f>
        <v>177.4</v>
      </c>
      <c r="Y852" s="211">
        <f t="shared" ref="Y852:Z852" si="1751">Y853+Y854</f>
        <v>108.6</v>
      </c>
      <c r="Z852" s="211">
        <f t="shared" si="1751"/>
        <v>286</v>
      </c>
      <c r="AA852" s="211">
        <f t="shared" ref="AA852:AB852" si="1752">AA853+AA854</f>
        <v>0</v>
      </c>
      <c r="AB852" s="211">
        <f t="shared" si="1752"/>
        <v>286</v>
      </c>
    </row>
    <row r="853" spans="1:28" ht="21" hidden="1" customHeight="1" x14ac:dyDescent="0.2">
      <c r="A853" s="213" t="s">
        <v>1222</v>
      </c>
      <c r="B853" s="225">
        <v>801</v>
      </c>
      <c r="C853" s="206" t="s">
        <v>196</v>
      </c>
      <c r="D853" s="206" t="s">
        <v>198</v>
      </c>
      <c r="E853" s="206" t="s">
        <v>776</v>
      </c>
      <c r="F853" s="206" t="s">
        <v>94</v>
      </c>
      <c r="G853" s="211"/>
      <c r="H853" s="211">
        <v>133.80000000000001</v>
      </c>
      <c r="I853" s="211">
        <v>0</v>
      </c>
      <c r="J853" s="211">
        <f t="shared" si="1714"/>
        <v>133.80000000000001</v>
      </c>
      <c r="K853" s="211">
        <v>0</v>
      </c>
      <c r="L853" s="211">
        <v>202.9</v>
      </c>
      <c r="M853" s="211">
        <v>202.9</v>
      </c>
      <c r="N853" s="211">
        <v>-10.5</v>
      </c>
      <c r="O853" s="211">
        <f>M853+N853</f>
        <v>192.4</v>
      </c>
      <c r="P853" s="211">
        <v>192.4</v>
      </c>
      <c r="Q853" s="211">
        <v>29.4</v>
      </c>
      <c r="R853" s="211">
        <f t="shared" si="1721"/>
        <v>221.8</v>
      </c>
      <c r="S853" s="211">
        <v>19.2</v>
      </c>
      <c r="T853" s="211">
        <f t="shared" ref="T853:T856" si="1753">R853+S853</f>
        <v>241</v>
      </c>
      <c r="U853" s="211">
        <v>12.6</v>
      </c>
      <c r="V853" s="211">
        <v>253.6</v>
      </c>
      <c r="W853" s="211">
        <v>13.2</v>
      </c>
      <c r="X853" s="211">
        <v>177.4</v>
      </c>
      <c r="Y853" s="211">
        <v>-177.4</v>
      </c>
      <c r="Z853" s="211">
        <f t="shared" ref="Z853" si="1754">X853+Y853</f>
        <v>0</v>
      </c>
      <c r="AA853" s="211">
        <v>0</v>
      </c>
      <c r="AB853" s="211">
        <f t="shared" ref="AB853:AB854" si="1755">Z853+AA853</f>
        <v>0</v>
      </c>
    </row>
    <row r="854" spans="1:28" ht="21" customHeight="1" x14ac:dyDescent="0.2">
      <c r="A854" s="213" t="s">
        <v>1222</v>
      </c>
      <c r="B854" s="225">
        <v>801</v>
      </c>
      <c r="C854" s="206" t="s">
        <v>196</v>
      </c>
      <c r="D854" s="206" t="s">
        <v>198</v>
      </c>
      <c r="E854" s="206" t="s">
        <v>1164</v>
      </c>
      <c r="F854" s="206" t="s">
        <v>94</v>
      </c>
      <c r="G854" s="211"/>
      <c r="H854" s="211">
        <v>133.80000000000001</v>
      </c>
      <c r="I854" s="211">
        <v>0</v>
      </c>
      <c r="J854" s="211">
        <f t="shared" ref="J854" si="1756">H854+I854</f>
        <v>133.80000000000001</v>
      </c>
      <c r="K854" s="211">
        <v>0</v>
      </c>
      <c r="L854" s="211">
        <v>202.9</v>
      </c>
      <c r="M854" s="211">
        <v>202.9</v>
      </c>
      <c r="N854" s="211">
        <v>-10.5</v>
      </c>
      <c r="O854" s="211">
        <f>M854+N854</f>
        <v>192.4</v>
      </c>
      <c r="P854" s="211">
        <v>192.4</v>
      </c>
      <c r="Q854" s="211">
        <v>29.4</v>
      </c>
      <c r="R854" s="211">
        <f t="shared" ref="R854" si="1757">P854+Q854</f>
        <v>221.8</v>
      </c>
      <c r="S854" s="211">
        <v>19.2</v>
      </c>
      <c r="T854" s="211">
        <f t="shared" ref="T854" si="1758">R854+S854</f>
        <v>241</v>
      </c>
      <c r="U854" s="211">
        <v>12.6</v>
      </c>
      <c r="V854" s="211">
        <v>253.6</v>
      </c>
      <c r="W854" s="211">
        <v>13.2</v>
      </c>
      <c r="X854" s="211">
        <v>0</v>
      </c>
      <c r="Y854" s="211">
        <v>286</v>
      </c>
      <c r="Z854" s="211">
        <f t="shared" ref="Z854" si="1759">X854+Y854</f>
        <v>286</v>
      </c>
      <c r="AA854" s="211">
        <v>0</v>
      </c>
      <c r="AB854" s="211">
        <f t="shared" si="1755"/>
        <v>286</v>
      </c>
    </row>
    <row r="855" spans="1:28" ht="15.75" hidden="1" customHeight="1" x14ac:dyDescent="0.2">
      <c r="A855" s="284" t="s">
        <v>218</v>
      </c>
      <c r="B855" s="203">
        <v>801</v>
      </c>
      <c r="C855" s="204" t="s">
        <v>196</v>
      </c>
      <c r="D855" s="204" t="s">
        <v>200</v>
      </c>
      <c r="E855" s="204"/>
      <c r="F855" s="204"/>
      <c r="G855" s="229" t="e">
        <f>#REF!+#REF!+#REF!</f>
        <v>#REF!</v>
      </c>
      <c r="H855" s="229" t="e">
        <f>#REF!+#REF!+#REF!+H856</f>
        <v>#REF!</v>
      </c>
      <c r="I855" s="229" t="e">
        <f>#REF!+#REF!+#REF!+I856</f>
        <v>#REF!</v>
      </c>
      <c r="J855" s="229" t="e">
        <f>H855+I855</f>
        <v>#REF!</v>
      </c>
      <c r="K855" s="229" t="e">
        <f>#REF!+#REF!+#REF!+K856+#REF!</f>
        <v>#REF!</v>
      </c>
      <c r="L855" s="229" t="e">
        <f>#REF!+#REF!+#REF!+L856+#REF!</f>
        <v>#REF!</v>
      </c>
      <c r="M855" s="229" t="e">
        <f>#REF!+#REF!+#REF!+M856+#REF!</f>
        <v>#REF!</v>
      </c>
      <c r="N855" s="229" t="e">
        <f>#REF!+#REF!+#REF!+N856+#REF!</f>
        <v>#REF!</v>
      </c>
      <c r="O855" s="229" t="e">
        <f>#REF!+#REF!+#REF!+O856+#REF!</f>
        <v>#REF!</v>
      </c>
      <c r="P855" s="229" t="e">
        <f>#REF!+#REF!+#REF!+P856+#REF!</f>
        <v>#REF!</v>
      </c>
      <c r="Q855" s="229" t="e">
        <f>#REF!+#REF!+#REF!+Q856+#REF!</f>
        <v>#REF!</v>
      </c>
      <c r="R855" s="211" t="e">
        <f t="shared" si="1721"/>
        <v>#REF!</v>
      </c>
      <c r="S855" s="211" t="e">
        <f t="shared" ref="S855:S856" si="1760">Q855+R855</f>
        <v>#REF!</v>
      </c>
      <c r="T855" s="211" t="e">
        <f t="shared" si="1753"/>
        <v>#REF!</v>
      </c>
      <c r="U855" s="211" t="e">
        <f t="shared" ref="U855:U856" si="1761">S855+T855</f>
        <v>#REF!</v>
      </c>
      <c r="V855" s="229">
        <f>V856</f>
        <v>30010.1</v>
      </c>
      <c r="W855" s="229">
        <f t="shared" ref="W855:AB855" si="1762">W856</f>
        <v>-16000</v>
      </c>
      <c r="X855" s="229">
        <f t="shared" si="1762"/>
        <v>0</v>
      </c>
      <c r="Y855" s="229">
        <f t="shared" si="1762"/>
        <v>0</v>
      </c>
      <c r="Z855" s="229">
        <f t="shared" si="1762"/>
        <v>0</v>
      </c>
      <c r="AA855" s="229">
        <f t="shared" si="1762"/>
        <v>0</v>
      </c>
      <c r="AB855" s="229">
        <f t="shared" si="1762"/>
        <v>0</v>
      </c>
    </row>
    <row r="856" spans="1:28" ht="30.75" hidden="1" customHeight="1" x14ac:dyDescent="0.2">
      <c r="A856" s="213" t="s">
        <v>1091</v>
      </c>
      <c r="B856" s="225">
        <v>801</v>
      </c>
      <c r="C856" s="206" t="s">
        <v>196</v>
      </c>
      <c r="D856" s="206" t="s">
        <v>200</v>
      </c>
      <c r="E856" s="206" t="s">
        <v>1114</v>
      </c>
      <c r="F856" s="206" t="s">
        <v>1030</v>
      </c>
      <c r="G856" s="229"/>
      <c r="H856" s="229"/>
      <c r="I856" s="211">
        <v>142.84</v>
      </c>
      <c r="J856" s="211">
        <f>H856+I856</f>
        <v>142.84</v>
      </c>
      <c r="K856" s="211">
        <v>0</v>
      </c>
      <c r="L856" s="211">
        <v>0</v>
      </c>
      <c r="M856" s="211">
        <v>0</v>
      </c>
      <c r="N856" s="211">
        <v>1</v>
      </c>
      <c r="O856" s="211">
        <v>2</v>
      </c>
      <c r="P856" s="211">
        <v>3</v>
      </c>
      <c r="Q856" s="211">
        <v>4</v>
      </c>
      <c r="R856" s="211">
        <f t="shared" si="1721"/>
        <v>7</v>
      </c>
      <c r="S856" s="211">
        <f t="shared" si="1760"/>
        <v>11</v>
      </c>
      <c r="T856" s="211">
        <f t="shared" si="1753"/>
        <v>18</v>
      </c>
      <c r="U856" s="211">
        <f t="shared" si="1761"/>
        <v>29</v>
      </c>
      <c r="V856" s="211">
        <v>30010.1</v>
      </c>
      <c r="W856" s="211">
        <v>-16000</v>
      </c>
      <c r="X856" s="211">
        <v>0</v>
      </c>
      <c r="Y856" s="211">
        <v>0</v>
      </c>
      <c r="Z856" s="211">
        <f t="shared" ref="Z856" si="1763">X856+Y856</f>
        <v>0</v>
      </c>
      <c r="AA856" s="211">
        <v>0</v>
      </c>
      <c r="AB856" s="211">
        <f t="shared" ref="AB856" si="1764">Z856+AA856</f>
        <v>0</v>
      </c>
    </row>
    <row r="857" spans="1:28" ht="17.25" customHeight="1" x14ac:dyDescent="0.2">
      <c r="A857" s="340" t="s">
        <v>374</v>
      </c>
      <c r="B857" s="204" t="s">
        <v>146</v>
      </c>
      <c r="C857" s="204" t="s">
        <v>196</v>
      </c>
      <c r="D857" s="204" t="s">
        <v>212</v>
      </c>
      <c r="E857" s="204"/>
      <c r="F857" s="204"/>
      <c r="G857" s="211" t="e">
        <f>#REF!+G858</f>
        <v>#REF!</v>
      </c>
      <c r="H857" s="211">
        <f t="shared" ref="H857:AB857" si="1765">H858</f>
        <v>3319.6</v>
      </c>
      <c r="I857" s="211">
        <f t="shared" si="1765"/>
        <v>-495.14</v>
      </c>
      <c r="J857" s="211">
        <f t="shared" si="1765"/>
        <v>2824.46</v>
      </c>
      <c r="K857" s="211">
        <f t="shared" si="1765"/>
        <v>-955.1640000000001</v>
      </c>
      <c r="L857" s="229">
        <f t="shared" si="1765"/>
        <v>5024.79</v>
      </c>
      <c r="M857" s="229">
        <f t="shared" si="1765"/>
        <v>5165.82</v>
      </c>
      <c r="N857" s="229">
        <f t="shared" si="1765"/>
        <v>-894.32</v>
      </c>
      <c r="O857" s="229">
        <f t="shared" si="1765"/>
        <v>4271.5</v>
      </c>
      <c r="P857" s="229">
        <f t="shared" si="1765"/>
        <v>4397.8999999999996</v>
      </c>
      <c r="Q857" s="229">
        <f t="shared" si="1765"/>
        <v>21.8</v>
      </c>
      <c r="R857" s="229">
        <f t="shared" si="1765"/>
        <v>4419.7</v>
      </c>
      <c r="S857" s="229">
        <f t="shared" si="1765"/>
        <v>-3939.1</v>
      </c>
      <c r="T857" s="229">
        <f t="shared" si="1765"/>
        <v>4489.8999999999996</v>
      </c>
      <c r="U857" s="229">
        <f t="shared" si="1765"/>
        <v>-4489.8999999999996</v>
      </c>
      <c r="V857" s="229">
        <f t="shared" si="1765"/>
        <v>9005.81</v>
      </c>
      <c r="W857" s="229">
        <f t="shared" si="1765"/>
        <v>-5771.61</v>
      </c>
      <c r="X857" s="229">
        <f t="shared" si="1765"/>
        <v>10262.11</v>
      </c>
      <c r="Y857" s="229">
        <f t="shared" si="1765"/>
        <v>1043.4899999999998</v>
      </c>
      <c r="Z857" s="229">
        <f t="shared" si="1765"/>
        <v>11305.6</v>
      </c>
      <c r="AA857" s="229">
        <f t="shared" si="1765"/>
        <v>-6714.6786899999997</v>
      </c>
      <c r="AB857" s="229">
        <f t="shared" si="1765"/>
        <v>4590.9213100000006</v>
      </c>
    </row>
    <row r="858" spans="1:28" ht="19.5" customHeight="1" x14ac:dyDescent="0.2">
      <c r="A858" s="213" t="s">
        <v>702</v>
      </c>
      <c r="B858" s="225">
        <v>801</v>
      </c>
      <c r="C858" s="206" t="s">
        <v>196</v>
      </c>
      <c r="D858" s="206" t="s">
        <v>212</v>
      </c>
      <c r="E858" s="206" t="s">
        <v>828</v>
      </c>
      <c r="F858" s="206"/>
      <c r="G858" s="211"/>
      <c r="H858" s="211">
        <f>H860</f>
        <v>3319.6</v>
      </c>
      <c r="I858" s="211">
        <f>I860</f>
        <v>-495.14</v>
      </c>
      <c r="J858" s="211">
        <f>H858+I858</f>
        <v>2824.46</v>
      </c>
      <c r="K858" s="211">
        <f>K860+K859</f>
        <v>-955.1640000000001</v>
      </c>
      <c r="L858" s="211">
        <f>L860+L859</f>
        <v>5024.79</v>
      </c>
      <c r="M858" s="211">
        <f>M860+M859</f>
        <v>5165.82</v>
      </c>
      <c r="N858" s="211">
        <f t="shared" ref="N858:R858" si="1766">N860+N859</f>
        <v>-894.32</v>
      </c>
      <c r="O858" s="211">
        <f t="shared" si="1766"/>
        <v>4271.5</v>
      </c>
      <c r="P858" s="211">
        <f t="shared" si="1766"/>
        <v>4397.8999999999996</v>
      </c>
      <c r="Q858" s="211">
        <f t="shared" si="1766"/>
        <v>21.8</v>
      </c>
      <c r="R858" s="211">
        <f t="shared" si="1766"/>
        <v>4419.7</v>
      </c>
      <c r="S858" s="211">
        <f t="shared" ref="S858:T858" si="1767">S860+S859</f>
        <v>-3939.1</v>
      </c>
      <c r="T858" s="211">
        <f t="shared" si="1767"/>
        <v>4489.8999999999996</v>
      </c>
      <c r="U858" s="211">
        <f t="shared" ref="U858:V858" si="1768">U860+U859</f>
        <v>-4489.8999999999996</v>
      </c>
      <c r="V858" s="211">
        <f t="shared" si="1768"/>
        <v>9005.81</v>
      </c>
      <c r="W858" s="211">
        <f t="shared" ref="W858" si="1769">W860+W859</f>
        <v>-5771.61</v>
      </c>
      <c r="X858" s="211">
        <f>X860+X859</f>
        <v>10262.11</v>
      </c>
      <c r="Y858" s="211">
        <f t="shared" ref="Y858:Z858" si="1770">Y860+Y859</f>
        <v>1043.4899999999998</v>
      </c>
      <c r="Z858" s="211">
        <f t="shared" si="1770"/>
        <v>11305.6</v>
      </c>
      <c r="AA858" s="211">
        <f t="shared" ref="AA858:AB858" si="1771">AA860+AA859</f>
        <v>-6714.6786899999997</v>
      </c>
      <c r="AB858" s="211">
        <f t="shared" si="1771"/>
        <v>4590.9213100000006</v>
      </c>
    </row>
    <row r="859" spans="1:28" ht="18" customHeight="1" x14ac:dyDescent="0.2">
      <c r="A859" s="213" t="s">
        <v>1222</v>
      </c>
      <c r="B859" s="225">
        <v>801</v>
      </c>
      <c r="C859" s="206" t="s">
        <v>196</v>
      </c>
      <c r="D859" s="206" t="s">
        <v>212</v>
      </c>
      <c r="E859" s="206" t="s">
        <v>828</v>
      </c>
      <c r="F859" s="206" t="s">
        <v>94</v>
      </c>
      <c r="G859" s="211"/>
      <c r="H859" s="211"/>
      <c r="I859" s="211"/>
      <c r="J859" s="211"/>
      <c r="K859" s="211">
        <v>328.71600000000001</v>
      </c>
      <c r="L859" s="211">
        <v>5024.79</v>
      </c>
      <c r="M859" s="211">
        <v>5165.82</v>
      </c>
      <c r="N859" s="211">
        <v>-894.32</v>
      </c>
      <c r="O859" s="211">
        <f>M859+N859</f>
        <v>4271.5</v>
      </c>
      <c r="P859" s="211">
        <v>4397.8999999999996</v>
      </c>
      <c r="Q859" s="211">
        <v>21.8</v>
      </c>
      <c r="R859" s="211">
        <f t="shared" si="1721"/>
        <v>4419.7</v>
      </c>
      <c r="S859" s="211">
        <v>-3939.1</v>
      </c>
      <c r="T859" s="211">
        <v>4489.8999999999996</v>
      </c>
      <c r="U859" s="211">
        <v>-4489.8999999999996</v>
      </c>
      <c r="V859" s="211">
        <v>9005.81</v>
      </c>
      <c r="W859" s="211">
        <v>-5771.61</v>
      </c>
      <c r="X859" s="211">
        <v>10262.11</v>
      </c>
      <c r="Y859" s="211">
        <f>-2274.05-26.66</f>
        <v>-2300.71</v>
      </c>
      <c r="Z859" s="211">
        <f t="shared" ref="Z859:Z860" si="1772">X859+Y859</f>
        <v>7961.4000000000005</v>
      </c>
      <c r="AA859" s="211">
        <f>-7961.4+1246.72131</f>
        <v>-6714.6786899999997</v>
      </c>
      <c r="AB859" s="211">
        <f t="shared" ref="AB859:AB860" si="1773">Z859+AA859</f>
        <v>1246.7213100000008</v>
      </c>
    </row>
    <row r="860" spans="1:28" ht="36" customHeight="1" x14ac:dyDescent="0.2">
      <c r="A860" s="213" t="s">
        <v>1098</v>
      </c>
      <c r="B860" s="225">
        <v>801</v>
      </c>
      <c r="C860" s="206" t="s">
        <v>196</v>
      </c>
      <c r="D860" s="206" t="s">
        <v>212</v>
      </c>
      <c r="E860" s="206" t="s">
        <v>828</v>
      </c>
      <c r="F860" s="206" t="s">
        <v>1099</v>
      </c>
      <c r="G860" s="211"/>
      <c r="H860" s="211">
        <v>3319.6</v>
      </c>
      <c r="I860" s="211">
        <v>-495.14</v>
      </c>
      <c r="J860" s="211">
        <f>H860+I860</f>
        <v>2824.46</v>
      </c>
      <c r="K860" s="211">
        <v>-1283.8800000000001</v>
      </c>
      <c r="L860" s="211">
        <v>0</v>
      </c>
      <c r="M860" s="211">
        <v>0</v>
      </c>
      <c r="N860" s="211">
        <v>0</v>
      </c>
      <c r="O860" s="211">
        <v>0</v>
      </c>
      <c r="P860" s="211">
        <v>0</v>
      </c>
      <c r="Q860" s="211">
        <v>0</v>
      </c>
      <c r="R860" s="211">
        <f t="shared" si="1721"/>
        <v>0</v>
      </c>
      <c r="S860" s="211">
        <f t="shared" ref="S860" si="1774">Q860+R860</f>
        <v>0</v>
      </c>
      <c r="T860" s="211">
        <f t="shared" ref="T860" si="1775">R860+S860</f>
        <v>0</v>
      </c>
      <c r="U860" s="211">
        <f t="shared" ref="U860" si="1776">S860+T860</f>
        <v>0</v>
      </c>
      <c r="V860" s="211">
        <f t="shared" ref="V860" si="1777">T860+U860</f>
        <v>0</v>
      </c>
      <c r="W860" s="211">
        <f t="shared" ref="W860" si="1778">U860+V860</f>
        <v>0</v>
      </c>
      <c r="X860" s="211">
        <f t="shared" ref="X860" si="1779">V860+W860</f>
        <v>0</v>
      </c>
      <c r="Y860" s="211">
        <v>3344.2</v>
      </c>
      <c r="Z860" s="211">
        <f t="shared" si="1772"/>
        <v>3344.2</v>
      </c>
      <c r="AA860" s="211">
        <v>0</v>
      </c>
      <c r="AB860" s="211">
        <f t="shared" si="1773"/>
        <v>3344.2</v>
      </c>
    </row>
    <row r="861" spans="1:28" ht="18.75" customHeight="1" x14ac:dyDescent="0.2">
      <c r="A861" s="340" t="s">
        <v>220</v>
      </c>
      <c r="B861" s="204" t="s">
        <v>146</v>
      </c>
      <c r="C861" s="204" t="s">
        <v>196</v>
      </c>
      <c r="D861" s="204">
        <v>12</v>
      </c>
      <c r="E861" s="204"/>
      <c r="F861" s="204"/>
      <c r="G861" s="211" t="e">
        <f>#REF!+#REF!+#REF!+#REF!+#REF!+G866+G869+G872</f>
        <v>#REF!</v>
      </c>
      <c r="H861" s="211" t="e">
        <f>H866+H869+H872</f>
        <v>#REF!</v>
      </c>
      <c r="I861" s="211" t="e">
        <f>I866+I869+I872</f>
        <v>#REF!</v>
      </c>
      <c r="J861" s="211" t="e">
        <f>J866+J869+J872</f>
        <v>#REF!</v>
      </c>
      <c r="K861" s="211" t="e">
        <f>K866+K869+K872</f>
        <v>#REF!</v>
      </c>
      <c r="L861" s="229" t="e">
        <f>L866+L869+L872+L864+L871</f>
        <v>#REF!</v>
      </c>
      <c r="M861" s="229" t="e">
        <f>M866+M869+M872+M864+M871</f>
        <v>#REF!</v>
      </c>
      <c r="N861" s="229" t="e">
        <f>N866+N869+N872+N864+N871</f>
        <v>#REF!</v>
      </c>
      <c r="O861" s="229" t="e">
        <f>O866+O869+O872+O864+O871</f>
        <v>#REF!</v>
      </c>
      <c r="P861" s="229" t="e">
        <f>P866+P869+P872+P864+P871</f>
        <v>#REF!</v>
      </c>
      <c r="Q861" s="229" t="e">
        <f t="shared" ref="Q861:V861" si="1780">Q866+Q869+Q872+Q864+Q871+Q862</f>
        <v>#REF!</v>
      </c>
      <c r="R861" s="229" t="e">
        <f t="shared" si="1780"/>
        <v>#REF!</v>
      </c>
      <c r="S861" s="229" t="e">
        <f t="shared" si="1780"/>
        <v>#REF!</v>
      </c>
      <c r="T861" s="229">
        <f t="shared" si="1780"/>
        <v>5017</v>
      </c>
      <c r="U861" s="229">
        <f t="shared" si="1780"/>
        <v>480</v>
      </c>
      <c r="V861" s="229">
        <f t="shared" si="1780"/>
        <v>4467</v>
      </c>
      <c r="W861" s="229">
        <f>W866+W869+W872+W864+W871+W862</f>
        <v>1901</v>
      </c>
      <c r="X861" s="229">
        <f t="shared" ref="X861:Z861" si="1781">X866+X869+X872+X864+X871+X862</f>
        <v>6137</v>
      </c>
      <c r="Y861" s="229">
        <f>Y866+Y869+Y872+Y864+Y871+Y862</f>
        <v>4064.5</v>
      </c>
      <c r="Z861" s="229">
        <f t="shared" si="1781"/>
        <v>10201.5</v>
      </c>
      <c r="AA861" s="229">
        <f>AA866+AA869+AA872+AA864+AA871+AA862</f>
        <v>-2725.8</v>
      </c>
      <c r="AB861" s="229">
        <f t="shared" ref="AB861" si="1782">AB866+AB869+AB872+AB864+AB871+AB862</f>
        <v>7475.7</v>
      </c>
    </row>
    <row r="862" spans="1:28" ht="36.75" hidden="1" customHeight="1" x14ac:dyDescent="0.2">
      <c r="A862" s="213" t="s">
        <v>1008</v>
      </c>
      <c r="B862" s="225">
        <v>801</v>
      </c>
      <c r="C862" s="206" t="s">
        <v>196</v>
      </c>
      <c r="D862" s="206" t="s">
        <v>205</v>
      </c>
      <c r="E862" s="206" t="s">
        <v>813</v>
      </c>
      <c r="F862" s="206"/>
      <c r="G862" s="211"/>
      <c r="H862" s="211">
        <f>H863</f>
        <v>0.1</v>
      </c>
      <c r="I862" s="211">
        <f>I863</f>
        <v>0</v>
      </c>
      <c r="J862" s="211">
        <f t="shared" ref="J862:J863" si="1783">H862+I862</f>
        <v>0.1</v>
      </c>
      <c r="K862" s="211">
        <f>K863</f>
        <v>0</v>
      </c>
      <c r="L862" s="211">
        <f>L863</f>
        <v>0.1</v>
      </c>
      <c r="M862" s="211">
        <f>M863</f>
        <v>0.1</v>
      </c>
      <c r="N862" s="211">
        <f t="shared" ref="N862:AB862" si="1784">N863</f>
        <v>0</v>
      </c>
      <c r="O862" s="211">
        <f t="shared" si="1784"/>
        <v>0.1</v>
      </c>
      <c r="P862" s="211">
        <f t="shared" si="1784"/>
        <v>0</v>
      </c>
      <c r="Q862" s="211">
        <f t="shared" si="1784"/>
        <v>42.5</v>
      </c>
      <c r="R862" s="211">
        <f t="shared" si="1784"/>
        <v>42.5</v>
      </c>
      <c r="S862" s="211">
        <f t="shared" si="1784"/>
        <v>-42.5</v>
      </c>
      <c r="T862" s="211">
        <f t="shared" si="1784"/>
        <v>0</v>
      </c>
      <c r="U862" s="211">
        <f t="shared" si="1784"/>
        <v>0</v>
      </c>
      <c r="V862" s="211">
        <f t="shared" si="1784"/>
        <v>0</v>
      </c>
      <c r="W862" s="211">
        <f t="shared" si="1784"/>
        <v>0</v>
      </c>
      <c r="X862" s="211">
        <f t="shared" si="1784"/>
        <v>0</v>
      </c>
      <c r="Y862" s="211">
        <f t="shared" si="1784"/>
        <v>0</v>
      </c>
      <c r="Z862" s="211">
        <f t="shared" si="1784"/>
        <v>0</v>
      </c>
      <c r="AA862" s="211">
        <f t="shared" si="1784"/>
        <v>0</v>
      </c>
      <c r="AB862" s="211">
        <f t="shared" si="1784"/>
        <v>0</v>
      </c>
    </row>
    <row r="863" spans="1:28" ht="18.75" hidden="1" customHeight="1" x14ac:dyDescent="0.2">
      <c r="A863" s="213" t="s">
        <v>1222</v>
      </c>
      <c r="B863" s="225">
        <v>801</v>
      </c>
      <c r="C863" s="206" t="s">
        <v>196</v>
      </c>
      <c r="D863" s="206" t="s">
        <v>205</v>
      </c>
      <c r="E863" s="206" t="s">
        <v>813</v>
      </c>
      <c r="F863" s="206" t="s">
        <v>94</v>
      </c>
      <c r="G863" s="211"/>
      <c r="H863" s="211">
        <v>0.1</v>
      </c>
      <c r="I863" s="211">
        <v>0</v>
      </c>
      <c r="J863" s="211">
        <f t="shared" si="1783"/>
        <v>0.1</v>
      </c>
      <c r="K863" s="211">
        <v>0</v>
      </c>
      <c r="L863" s="211">
        <v>0.1</v>
      </c>
      <c r="M863" s="211">
        <v>0.1</v>
      </c>
      <c r="N863" s="211">
        <v>0</v>
      </c>
      <c r="O863" s="211">
        <f>M863+N863</f>
        <v>0.1</v>
      </c>
      <c r="P863" s="211">
        <v>0</v>
      </c>
      <c r="Q863" s="211">
        <v>42.5</v>
      </c>
      <c r="R863" s="211">
        <f t="shared" ref="R863" si="1785">P863+Q863</f>
        <v>42.5</v>
      </c>
      <c r="S863" s="211">
        <v>-42.5</v>
      </c>
      <c r="T863" s="211">
        <f t="shared" ref="T863" si="1786">R863+S863</f>
        <v>0</v>
      </c>
      <c r="U863" s="211">
        <v>0</v>
      </c>
      <c r="V863" s="211">
        <f t="shared" ref="V863" si="1787">T863+U863</f>
        <v>0</v>
      </c>
      <c r="W863" s="211">
        <v>0</v>
      </c>
      <c r="X863" s="211">
        <f t="shared" ref="X863" si="1788">V863+W863</f>
        <v>0</v>
      </c>
      <c r="Y863" s="211">
        <v>0</v>
      </c>
      <c r="Z863" s="211">
        <f t="shared" ref="Z863" si="1789">X863+Y863</f>
        <v>0</v>
      </c>
      <c r="AA863" s="211">
        <v>0</v>
      </c>
      <c r="AB863" s="211">
        <f t="shared" ref="AB863" si="1790">Z863+AA863</f>
        <v>0</v>
      </c>
    </row>
    <row r="864" spans="1:28" ht="56.25" hidden="1" customHeight="1" x14ac:dyDescent="0.2">
      <c r="A864" s="213" t="s">
        <v>930</v>
      </c>
      <c r="B864" s="206" t="s">
        <v>146</v>
      </c>
      <c r="C864" s="206" t="s">
        <v>196</v>
      </c>
      <c r="D864" s="206" t="s">
        <v>205</v>
      </c>
      <c r="E864" s="206" t="s">
        <v>929</v>
      </c>
      <c r="F864" s="206"/>
      <c r="G864" s="211"/>
      <c r="H864" s="211"/>
      <c r="I864" s="211"/>
      <c r="J864" s="211"/>
      <c r="K864" s="211"/>
      <c r="L864" s="211">
        <f>L865</f>
        <v>0</v>
      </c>
      <c r="M864" s="211">
        <f>M865</f>
        <v>0</v>
      </c>
      <c r="N864" s="211">
        <f t="shared" ref="N864:AB864" si="1791">N865</f>
        <v>0</v>
      </c>
      <c r="O864" s="211">
        <f t="shared" si="1791"/>
        <v>0</v>
      </c>
      <c r="P864" s="211">
        <f t="shared" si="1791"/>
        <v>0</v>
      </c>
      <c r="Q864" s="211">
        <f t="shared" si="1791"/>
        <v>0</v>
      </c>
      <c r="R864" s="211">
        <f t="shared" si="1791"/>
        <v>0</v>
      </c>
      <c r="S864" s="211">
        <f t="shared" si="1791"/>
        <v>0</v>
      </c>
      <c r="T864" s="211">
        <f t="shared" si="1791"/>
        <v>0</v>
      </c>
      <c r="U864" s="211">
        <f t="shared" si="1791"/>
        <v>0</v>
      </c>
      <c r="V864" s="211">
        <f t="shared" si="1791"/>
        <v>0</v>
      </c>
      <c r="W864" s="211">
        <f t="shared" si="1791"/>
        <v>0</v>
      </c>
      <c r="X864" s="211">
        <f t="shared" si="1791"/>
        <v>0</v>
      </c>
      <c r="Y864" s="211">
        <f t="shared" si="1791"/>
        <v>0</v>
      </c>
      <c r="Z864" s="211">
        <f t="shared" si="1791"/>
        <v>0</v>
      </c>
      <c r="AA864" s="211">
        <f t="shared" si="1791"/>
        <v>0</v>
      </c>
      <c r="AB864" s="211">
        <f t="shared" si="1791"/>
        <v>0</v>
      </c>
    </row>
    <row r="865" spans="1:28" ht="21.75" hidden="1" customHeight="1" x14ac:dyDescent="0.2">
      <c r="A865" s="213" t="s">
        <v>1222</v>
      </c>
      <c r="B865" s="206" t="s">
        <v>146</v>
      </c>
      <c r="C865" s="206" t="s">
        <v>196</v>
      </c>
      <c r="D865" s="206" t="s">
        <v>205</v>
      </c>
      <c r="E865" s="206" t="s">
        <v>929</v>
      </c>
      <c r="F865" s="206" t="s">
        <v>94</v>
      </c>
      <c r="G865" s="211"/>
      <c r="H865" s="211"/>
      <c r="I865" s="211"/>
      <c r="J865" s="211"/>
      <c r="K865" s="211"/>
      <c r="L865" s="211">
        <v>0</v>
      </c>
      <c r="M865" s="211">
        <v>0</v>
      </c>
      <c r="N865" s="211">
        <v>0</v>
      </c>
      <c r="O865" s="211">
        <f>M865+N865</f>
        <v>0</v>
      </c>
      <c r="P865" s="211">
        <v>0</v>
      </c>
      <c r="Q865" s="211">
        <v>0</v>
      </c>
      <c r="R865" s="211">
        <f t="shared" si="1721"/>
        <v>0</v>
      </c>
      <c r="S865" s="211">
        <f t="shared" ref="S865" si="1792">Q865+R865</f>
        <v>0</v>
      </c>
      <c r="T865" s="211">
        <f t="shared" ref="T865" si="1793">R865+S865</f>
        <v>0</v>
      </c>
      <c r="U865" s="211">
        <f t="shared" ref="U865" si="1794">S865+T865</f>
        <v>0</v>
      </c>
      <c r="V865" s="211">
        <f t="shared" ref="V865" si="1795">T865+U865</f>
        <v>0</v>
      </c>
      <c r="W865" s="211">
        <f t="shared" ref="W865" si="1796">U865+V865</f>
        <v>0</v>
      </c>
      <c r="X865" s="211">
        <f t="shared" ref="X865" si="1797">V865+W865</f>
        <v>0</v>
      </c>
      <c r="Y865" s="211">
        <f t="shared" ref="Y865" si="1798">W865+X865</f>
        <v>0</v>
      </c>
      <c r="Z865" s="211">
        <f t="shared" ref="Z865" si="1799">X865+Y865</f>
        <v>0</v>
      </c>
      <c r="AA865" s="211">
        <f t="shared" ref="AA865" si="1800">Y865+Z865</f>
        <v>0</v>
      </c>
      <c r="AB865" s="211">
        <f t="shared" ref="AB865" si="1801">Z865+AA865</f>
        <v>0</v>
      </c>
    </row>
    <row r="866" spans="1:28" ht="48.75" customHeight="1" x14ac:dyDescent="0.2">
      <c r="A866" s="213" t="s">
        <v>975</v>
      </c>
      <c r="B866" s="206" t="s">
        <v>146</v>
      </c>
      <c r="C866" s="206" t="s">
        <v>196</v>
      </c>
      <c r="D866" s="206" t="s">
        <v>205</v>
      </c>
      <c r="E866" s="206" t="s">
        <v>803</v>
      </c>
      <c r="F866" s="206"/>
      <c r="G866" s="211"/>
      <c r="H866" s="211" t="e">
        <f>H867+H868+#REF!</f>
        <v>#REF!</v>
      </c>
      <c r="I866" s="211" t="e">
        <f>I867+I868+#REF!</f>
        <v>#REF!</v>
      </c>
      <c r="J866" s="211" t="e">
        <f>H866+I866</f>
        <v>#REF!</v>
      </c>
      <c r="K866" s="211" t="e">
        <f>K867+K868+#REF!</f>
        <v>#REF!</v>
      </c>
      <c r="L866" s="211" t="e">
        <f>L867+L868+#REF!</f>
        <v>#REF!</v>
      </c>
      <c r="M866" s="211" t="e">
        <f>M867+M868+#REF!</f>
        <v>#REF!</v>
      </c>
      <c r="N866" s="211" t="e">
        <f>N867+N868+#REF!</f>
        <v>#REF!</v>
      </c>
      <c r="O866" s="211" t="e">
        <f>O867+O868+#REF!</f>
        <v>#REF!</v>
      </c>
      <c r="P866" s="211" t="e">
        <f>P867+P868+#REF!</f>
        <v>#REF!</v>
      </c>
      <c r="Q866" s="211" t="e">
        <f>Q867+Q868+#REF!</f>
        <v>#REF!</v>
      </c>
      <c r="R866" s="211">
        <f>R867+R868</f>
        <v>440</v>
      </c>
      <c r="S866" s="211">
        <f t="shared" ref="S866:T866" si="1802">S867+S868</f>
        <v>-240</v>
      </c>
      <c r="T866" s="211">
        <f t="shared" si="1802"/>
        <v>440</v>
      </c>
      <c r="U866" s="211">
        <f t="shared" ref="U866:V866" si="1803">U867+U868</f>
        <v>-40</v>
      </c>
      <c r="V866" s="211">
        <f t="shared" si="1803"/>
        <v>440</v>
      </c>
      <c r="W866" s="211">
        <f t="shared" ref="W866:X866" si="1804">W867+W868</f>
        <v>110</v>
      </c>
      <c r="X866" s="211">
        <f t="shared" si="1804"/>
        <v>440</v>
      </c>
      <c r="Y866" s="211">
        <f t="shared" ref="Y866:Z866" si="1805">Y867+Y868</f>
        <v>129.5</v>
      </c>
      <c r="Z866" s="211">
        <f t="shared" si="1805"/>
        <v>569.5</v>
      </c>
      <c r="AA866" s="211">
        <f t="shared" ref="AA866:AB866" si="1806">AA867+AA868</f>
        <v>0</v>
      </c>
      <c r="AB866" s="211">
        <f t="shared" si="1806"/>
        <v>569.5</v>
      </c>
    </row>
    <row r="867" spans="1:28" ht="20.25" customHeight="1" x14ac:dyDescent="0.2">
      <c r="A867" s="213" t="s">
        <v>517</v>
      </c>
      <c r="B867" s="206" t="s">
        <v>146</v>
      </c>
      <c r="C867" s="206" t="s">
        <v>196</v>
      </c>
      <c r="D867" s="206" t="s">
        <v>205</v>
      </c>
      <c r="E867" s="206" t="s">
        <v>802</v>
      </c>
      <c r="F867" s="206" t="s">
        <v>94</v>
      </c>
      <c r="G867" s="211"/>
      <c r="H867" s="211">
        <v>250</v>
      </c>
      <c r="I867" s="211">
        <v>0</v>
      </c>
      <c r="J867" s="211">
        <f t="shared" ref="J867:J885" si="1807">H867+I867</f>
        <v>250</v>
      </c>
      <c r="K867" s="211">
        <v>0</v>
      </c>
      <c r="L867" s="211">
        <v>200</v>
      </c>
      <c r="M867" s="211">
        <v>200</v>
      </c>
      <c r="N867" s="211">
        <v>0</v>
      </c>
      <c r="O867" s="211">
        <f>M867+N867</f>
        <v>200</v>
      </c>
      <c r="P867" s="211">
        <v>200</v>
      </c>
      <c r="Q867" s="211">
        <v>0</v>
      </c>
      <c r="R867" s="211">
        <f t="shared" si="1721"/>
        <v>200</v>
      </c>
      <c r="S867" s="211">
        <v>-100</v>
      </c>
      <c r="T867" s="211">
        <v>200</v>
      </c>
      <c r="U867" s="211">
        <v>0</v>
      </c>
      <c r="V867" s="211">
        <v>200</v>
      </c>
      <c r="W867" s="211">
        <v>100</v>
      </c>
      <c r="X867" s="211">
        <v>200</v>
      </c>
      <c r="Y867" s="211">
        <v>129.5</v>
      </c>
      <c r="Z867" s="211">
        <f t="shared" ref="Z867:Z868" si="1808">X867+Y867</f>
        <v>329.5</v>
      </c>
      <c r="AA867" s="211">
        <v>0</v>
      </c>
      <c r="AB867" s="211">
        <f t="shared" ref="AB867:AB868" si="1809">Z867+AA867</f>
        <v>329.5</v>
      </c>
    </row>
    <row r="868" spans="1:28" ht="18.75" customHeight="1" x14ac:dyDescent="0.2">
      <c r="A868" s="213" t="s">
        <v>518</v>
      </c>
      <c r="B868" s="206" t="s">
        <v>146</v>
      </c>
      <c r="C868" s="206" t="s">
        <v>196</v>
      </c>
      <c r="D868" s="206" t="s">
        <v>205</v>
      </c>
      <c r="E868" s="206" t="s">
        <v>801</v>
      </c>
      <c r="F868" s="206" t="s">
        <v>94</v>
      </c>
      <c r="G868" s="211"/>
      <c r="H868" s="211">
        <v>300</v>
      </c>
      <c r="I868" s="211">
        <v>0</v>
      </c>
      <c r="J868" s="211">
        <f t="shared" si="1807"/>
        <v>300</v>
      </c>
      <c r="K868" s="211">
        <v>0</v>
      </c>
      <c r="L868" s="211">
        <v>240</v>
      </c>
      <c r="M868" s="211">
        <v>240</v>
      </c>
      <c r="N868" s="211">
        <v>0</v>
      </c>
      <c r="O868" s="211">
        <f t="shared" ref="O868" si="1810">M868+N868</f>
        <v>240</v>
      </c>
      <c r="P868" s="211">
        <v>240</v>
      </c>
      <c r="Q868" s="211">
        <v>0</v>
      </c>
      <c r="R868" s="211">
        <f t="shared" si="1721"/>
        <v>240</v>
      </c>
      <c r="S868" s="211">
        <v>-140</v>
      </c>
      <c r="T868" s="211">
        <v>240</v>
      </c>
      <c r="U868" s="211">
        <v>-40</v>
      </c>
      <c r="V868" s="211">
        <v>240</v>
      </c>
      <c r="W868" s="211">
        <v>10</v>
      </c>
      <c r="X868" s="211">
        <v>240</v>
      </c>
      <c r="Y868" s="211">
        <v>0</v>
      </c>
      <c r="Z868" s="211">
        <f t="shared" si="1808"/>
        <v>240</v>
      </c>
      <c r="AA868" s="211">
        <v>0</v>
      </c>
      <c r="AB868" s="211">
        <f t="shared" si="1809"/>
        <v>240</v>
      </c>
    </row>
    <row r="869" spans="1:28" ht="19.5" hidden="1" customHeight="1" x14ac:dyDescent="0.2">
      <c r="A869" s="213" t="s">
        <v>703</v>
      </c>
      <c r="B869" s="206" t="s">
        <v>146</v>
      </c>
      <c r="C869" s="206" t="s">
        <v>196</v>
      </c>
      <c r="D869" s="206" t="s">
        <v>205</v>
      </c>
      <c r="E869" s="206" t="s">
        <v>799</v>
      </c>
      <c r="F869" s="206"/>
      <c r="G869" s="211"/>
      <c r="H869" s="211">
        <f>H870</f>
        <v>100</v>
      </c>
      <c r="I869" s="211">
        <f>I870</f>
        <v>0</v>
      </c>
      <c r="J869" s="211">
        <f t="shared" si="1807"/>
        <v>100</v>
      </c>
      <c r="K869" s="211">
        <f>K870</f>
        <v>0</v>
      </c>
      <c r="L869" s="211">
        <f>L870</f>
        <v>50</v>
      </c>
      <c r="M869" s="211">
        <f>M870</f>
        <v>50</v>
      </c>
      <c r="N869" s="211">
        <f t="shared" ref="N869:AB869" si="1811">N870</f>
        <v>0</v>
      </c>
      <c r="O869" s="211">
        <f t="shared" si="1811"/>
        <v>50</v>
      </c>
      <c r="P869" s="211">
        <f t="shared" si="1811"/>
        <v>50</v>
      </c>
      <c r="Q869" s="211">
        <f t="shared" si="1811"/>
        <v>0</v>
      </c>
      <c r="R869" s="211">
        <f t="shared" si="1811"/>
        <v>50</v>
      </c>
      <c r="S869" s="211">
        <f t="shared" si="1811"/>
        <v>-50</v>
      </c>
      <c r="T869" s="211">
        <f t="shared" si="1811"/>
        <v>0</v>
      </c>
      <c r="U869" s="211">
        <f t="shared" si="1811"/>
        <v>0</v>
      </c>
      <c r="V869" s="211">
        <f t="shared" si="1811"/>
        <v>0</v>
      </c>
      <c r="W869" s="211">
        <f t="shared" si="1811"/>
        <v>0</v>
      </c>
      <c r="X869" s="211">
        <f t="shared" si="1811"/>
        <v>0</v>
      </c>
      <c r="Y869" s="211">
        <f t="shared" si="1811"/>
        <v>0</v>
      </c>
      <c r="Z869" s="211">
        <f t="shared" si="1811"/>
        <v>0</v>
      </c>
      <c r="AA869" s="211">
        <f t="shared" si="1811"/>
        <v>0</v>
      </c>
      <c r="AB869" s="211">
        <f t="shared" si="1811"/>
        <v>0</v>
      </c>
    </row>
    <row r="870" spans="1:28" ht="18" hidden="1" customHeight="1" x14ac:dyDescent="0.2">
      <c r="A870" s="213" t="s">
        <v>1222</v>
      </c>
      <c r="B870" s="206" t="s">
        <v>146</v>
      </c>
      <c r="C870" s="206" t="s">
        <v>196</v>
      </c>
      <c r="D870" s="206" t="s">
        <v>205</v>
      </c>
      <c r="E870" s="206" t="s">
        <v>799</v>
      </c>
      <c r="F870" s="206" t="s">
        <v>94</v>
      </c>
      <c r="G870" s="211"/>
      <c r="H870" s="211">
        <v>100</v>
      </c>
      <c r="I870" s="211">
        <v>0</v>
      </c>
      <c r="J870" s="211">
        <f t="shared" si="1807"/>
        <v>100</v>
      </c>
      <c r="K870" s="211">
        <v>0</v>
      </c>
      <c r="L870" s="211">
        <v>50</v>
      </c>
      <c r="M870" s="211">
        <v>50</v>
      </c>
      <c r="N870" s="211">
        <v>0</v>
      </c>
      <c r="O870" s="211">
        <f>N870+M870</f>
        <v>50</v>
      </c>
      <c r="P870" s="211">
        <v>50</v>
      </c>
      <c r="Q870" s="211">
        <v>0</v>
      </c>
      <c r="R870" s="211">
        <f t="shared" si="1721"/>
        <v>50</v>
      </c>
      <c r="S870" s="211">
        <v>-50</v>
      </c>
      <c r="T870" s="211">
        <f t="shared" ref="T870:T871" si="1812">R870+S870</f>
        <v>0</v>
      </c>
      <c r="U870" s="211">
        <v>0</v>
      </c>
      <c r="V870" s="211">
        <f t="shared" ref="V870:V871" si="1813">T870+U870</f>
        <v>0</v>
      </c>
      <c r="W870" s="211">
        <v>0</v>
      </c>
      <c r="X870" s="211">
        <f t="shared" ref="X870:X871" si="1814">V870+W870</f>
        <v>0</v>
      </c>
      <c r="Y870" s="211">
        <v>0</v>
      </c>
      <c r="Z870" s="211">
        <f t="shared" ref="Z870:Z871" si="1815">X870+Y870</f>
        <v>0</v>
      </c>
      <c r="AA870" s="211">
        <v>0</v>
      </c>
      <c r="AB870" s="211">
        <f t="shared" ref="AB870:AB871" si="1816">Z870+AA870</f>
        <v>0</v>
      </c>
    </row>
    <row r="871" spans="1:28" ht="18" hidden="1" customHeight="1" x14ac:dyDescent="0.2">
      <c r="A871" s="213"/>
      <c r="B871" s="206" t="s">
        <v>146</v>
      </c>
      <c r="C871" s="206" t="s">
        <v>196</v>
      </c>
      <c r="D871" s="206" t="s">
        <v>205</v>
      </c>
      <c r="E871" s="206" t="s">
        <v>976</v>
      </c>
      <c r="F871" s="206" t="s">
        <v>94</v>
      </c>
      <c r="G871" s="211"/>
      <c r="H871" s="211"/>
      <c r="I871" s="211"/>
      <c r="J871" s="211"/>
      <c r="K871" s="211"/>
      <c r="L871" s="211">
        <v>700</v>
      </c>
      <c r="M871" s="211">
        <v>0</v>
      </c>
      <c r="N871" s="211">
        <v>0</v>
      </c>
      <c r="O871" s="211">
        <f>N871+M871</f>
        <v>0</v>
      </c>
      <c r="P871" s="211">
        <v>0</v>
      </c>
      <c r="Q871" s="211">
        <v>0</v>
      </c>
      <c r="R871" s="211">
        <f t="shared" si="1721"/>
        <v>0</v>
      </c>
      <c r="S871" s="211">
        <f t="shared" ref="S871" si="1817">Q871+R871</f>
        <v>0</v>
      </c>
      <c r="T871" s="211">
        <f t="shared" si="1812"/>
        <v>0</v>
      </c>
      <c r="U871" s="211">
        <f t="shared" ref="U871" si="1818">S871+T871</f>
        <v>0</v>
      </c>
      <c r="V871" s="211">
        <f t="shared" si="1813"/>
        <v>0</v>
      </c>
      <c r="W871" s="211">
        <f t="shared" ref="W871" si="1819">U871+V871</f>
        <v>0</v>
      </c>
      <c r="X871" s="211">
        <f t="shared" si="1814"/>
        <v>0</v>
      </c>
      <c r="Y871" s="211">
        <f t="shared" ref="Y871" si="1820">W871+X871</f>
        <v>0</v>
      </c>
      <c r="Z871" s="211">
        <f t="shared" si="1815"/>
        <v>0</v>
      </c>
      <c r="AA871" s="211">
        <f t="shared" ref="AA871" si="1821">Y871+Z871</f>
        <v>0</v>
      </c>
      <c r="AB871" s="211">
        <f t="shared" si="1816"/>
        <v>0</v>
      </c>
    </row>
    <row r="872" spans="1:28" ht="21" customHeight="1" x14ac:dyDescent="0.2">
      <c r="A872" s="340" t="s">
        <v>1057</v>
      </c>
      <c r="B872" s="204" t="s">
        <v>146</v>
      </c>
      <c r="C872" s="204" t="s">
        <v>196</v>
      </c>
      <c r="D872" s="204" t="s">
        <v>205</v>
      </c>
      <c r="E872" s="204" t="s">
        <v>798</v>
      </c>
      <c r="F872" s="206"/>
      <c r="G872" s="211"/>
      <c r="H872" s="211">
        <f>H885</f>
        <v>2760</v>
      </c>
      <c r="I872" s="211">
        <f>I885</f>
        <v>463.46</v>
      </c>
      <c r="J872" s="211">
        <f t="shared" si="1807"/>
        <v>3223.46</v>
      </c>
      <c r="K872" s="211">
        <f t="shared" ref="K872:Q872" si="1822">K885</f>
        <v>0</v>
      </c>
      <c r="L872" s="211">
        <f t="shared" si="1822"/>
        <v>3282</v>
      </c>
      <c r="M872" s="211">
        <f t="shared" si="1822"/>
        <v>3282</v>
      </c>
      <c r="N872" s="211">
        <f t="shared" si="1822"/>
        <v>368</v>
      </c>
      <c r="O872" s="211">
        <f t="shared" si="1822"/>
        <v>3650</v>
      </c>
      <c r="P872" s="211">
        <f t="shared" si="1822"/>
        <v>3650</v>
      </c>
      <c r="Q872" s="211">
        <f t="shared" si="1822"/>
        <v>0</v>
      </c>
      <c r="R872" s="229" t="e">
        <f>R873+R879+#REF!+R880+R881+R882+R883+#REF!+#REF!+R884+R885</f>
        <v>#REF!</v>
      </c>
      <c r="S872" s="229" t="e">
        <f>S873+S879+#REF!+S880+S881+S882+S883+#REF!+#REF!+S884+S885</f>
        <v>#REF!</v>
      </c>
      <c r="T872" s="229">
        <f>T873+T874+T875+T876+T879+T880+T881+T884</f>
        <v>4577</v>
      </c>
      <c r="U872" s="229">
        <f t="shared" ref="U872:V872" si="1823">U873+U874+U875+U876+U879+U880+U881+U884</f>
        <v>520</v>
      </c>
      <c r="V872" s="229">
        <f t="shared" si="1823"/>
        <v>4027</v>
      </c>
      <c r="W872" s="229">
        <f t="shared" ref="W872" si="1824">W873+W874+W875+W876+W879+W880+W881+W884</f>
        <v>1791</v>
      </c>
      <c r="X872" s="229">
        <f>X873+X874+X875+X876+X879+X880+X881+X884+X877+X878</f>
        <v>5697</v>
      </c>
      <c r="Y872" s="229">
        <f t="shared" ref="Y872:Z872" si="1825">Y873+Y874+Y875+Y876+Y879+Y880+Y881+Y884+Y877+Y878</f>
        <v>3935</v>
      </c>
      <c r="Z872" s="229">
        <f t="shared" si="1825"/>
        <v>9632</v>
      </c>
      <c r="AA872" s="229">
        <f t="shared" ref="AA872:AB872" si="1826">AA873+AA874+AA875+AA876+AA879+AA880+AA881+AA884+AA877+AA878</f>
        <v>-2725.8</v>
      </c>
      <c r="AB872" s="229">
        <f t="shared" si="1826"/>
        <v>6906.2</v>
      </c>
    </row>
    <row r="873" spans="1:28" ht="18.75" customHeight="1" x14ac:dyDescent="0.2">
      <c r="A873" s="213" t="s">
        <v>876</v>
      </c>
      <c r="B873" s="206" t="s">
        <v>146</v>
      </c>
      <c r="C873" s="206" t="s">
        <v>196</v>
      </c>
      <c r="D873" s="206" t="s">
        <v>205</v>
      </c>
      <c r="E873" s="206" t="s">
        <v>798</v>
      </c>
      <c r="F873" s="206" t="s">
        <v>811</v>
      </c>
      <c r="G873" s="211"/>
      <c r="H873" s="211"/>
      <c r="I873" s="211"/>
      <c r="J873" s="211"/>
      <c r="K873" s="211"/>
      <c r="L873" s="211"/>
      <c r="M873" s="211"/>
      <c r="N873" s="211"/>
      <c r="O873" s="211"/>
      <c r="P873" s="211"/>
      <c r="Q873" s="211"/>
      <c r="R873" s="211">
        <v>0</v>
      </c>
      <c r="S873" s="211">
        <f>2097</f>
        <v>2097</v>
      </c>
      <c r="T873" s="211">
        <f>R873+S873</f>
        <v>2097</v>
      </c>
      <c r="U873" s="211">
        <v>439</v>
      </c>
      <c r="V873" s="211">
        <v>2097</v>
      </c>
      <c r="W873" s="211">
        <v>225</v>
      </c>
      <c r="X873" s="211">
        <v>2955</v>
      </c>
      <c r="Y873" s="211">
        <v>-911</v>
      </c>
      <c r="Z873" s="211">
        <f>X873+Y873</f>
        <v>2044</v>
      </c>
      <c r="AA873" s="211">
        <v>0</v>
      </c>
      <c r="AB873" s="211">
        <f>Z873+AA873</f>
        <v>2044</v>
      </c>
    </row>
    <row r="874" spans="1:28" ht="29.25" customHeight="1" x14ac:dyDescent="0.2">
      <c r="A874" s="281" t="s">
        <v>879</v>
      </c>
      <c r="B874" s="206" t="s">
        <v>146</v>
      </c>
      <c r="C874" s="206" t="s">
        <v>196</v>
      </c>
      <c r="D874" s="206" t="s">
        <v>205</v>
      </c>
      <c r="E874" s="206" t="s">
        <v>798</v>
      </c>
      <c r="F874" s="206" t="s">
        <v>878</v>
      </c>
      <c r="G874" s="211"/>
      <c r="H874" s="211"/>
      <c r="I874" s="211"/>
      <c r="J874" s="211"/>
      <c r="K874" s="211"/>
      <c r="L874" s="211"/>
      <c r="M874" s="211"/>
      <c r="N874" s="211"/>
      <c r="O874" s="211"/>
      <c r="P874" s="211"/>
      <c r="Q874" s="211"/>
      <c r="R874" s="211">
        <v>0</v>
      </c>
      <c r="S874" s="211">
        <f>630</f>
        <v>630</v>
      </c>
      <c r="T874" s="211">
        <f t="shared" ref="T874:T876" si="1827">R874+S874</f>
        <v>630</v>
      </c>
      <c r="U874" s="211">
        <v>133</v>
      </c>
      <c r="V874" s="211">
        <v>630</v>
      </c>
      <c r="W874" s="211">
        <v>68</v>
      </c>
      <c r="X874" s="211">
        <v>892</v>
      </c>
      <c r="Y874" s="211">
        <v>-322</v>
      </c>
      <c r="Z874" s="211">
        <f t="shared" ref="Z874:Z885" si="1828">X874+Y874</f>
        <v>570</v>
      </c>
      <c r="AA874" s="211">
        <v>0</v>
      </c>
      <c r="AB874" s="211">
        <f t="shared" ref="AB874:AB885" si="1829">Z874+AA874</f>
        <v>570</v>
      </c>
    </row>
    <row r="875" spans="1:28" ht="18.75" hidden="1" customHeight="1" x14ac:dyDescent="0.2">
      <c r="A875" s="213" t="s">
        <v>876</v>
      </c>
      <c r="B875" s="206" t="s">
        <v>146</v>
      </c>
      <c r="C875" s="206" t="s">
        <v>196</v>
      </c>
      <c r="D875" s="206" t="s">
        <v>205</v>
      </c>
      <c r="E875" s="206" t="s">
        <v>1058</v>
      </c>
      <c r="F875" s="206" t="s">
        <v>811</v>
      </c>
      <c r="G875" s="211"/>
      <c r="H875" s="211"/>
      <c r="I875" s="211"/>
      <c r="J875" s="211"/>
      <c r="K875" s="211"/>
      <c r="L875" s="211"/>
      <c r="M875" s="211"/>
      <c r="N875" s="211"/>
      <c r="O875" s="211"/>
      <c r="P875" s="211"/>
      <c r="Q875" s="211"/>
      <c r="R875" s="211">
        <v>0</v>
      </c>
      <c r="S875" s="211">
        <f>420</f>
        <v>420</v>
      </c>
      <c r="T875" s="211">
        <f t="shared" si="1827"/>
        <v>420</v>
      </c>
      <c r="U875" s="211">
        <v>0</v>
      </c>
      <c r="V875" s="211">
        <v>0</v>
      </c>
      <c r="W875" s="211">
        <v>420</v>
      </c>
      <c r="X875" s="211">
        <v>420</v>
      </c>
      <c r="Y875" s="211">
        <v>-420</v>
      </c>
      <c r="Z875" s="211">
        <f t="shared" si="1828"/>
        <v>0</v>
      </c>
      <c r="AA875" s="211">
        <v>0</v>
      </c>
      <c r="AB875" s="211">
        <f t="shared" si="1829"/>
        <v>0</v>
      </c>
    </row>
    <row r="876" spans="1:28" ht="30" hidden="1" customHeight="1" x14ac:dyDescent="0.2">
      <c r="A876" s="281" t="s">
        <v>879</v>
      </c>
      <c r="B876" s="206" t="s">
        <v>146</v>
      </c>
      <c r="C876" s="206" t="s">
        <v>196</v>
      </c>
      <c r="D876" s="206" t="s">
        <v>205</v>
      </c>
      <c r="E876" s="206" t="s">
        <v>1058</v>
      </c>
      <c r="F876" s="206" t="s">
        <v>878</v>
      </c>
      <c r="G876" s="211"/>
      <c r="H876" s="211"/>
      <c r="I876" s="211"/>
      <c r="J876" s="211"/>
      <c r="K876" s="211"/>
      <c r="L876" s="211"/>
      <c r="M876" s="211"/>
      <c r="N876" s="211"/>
      <c r="O876" s="211"/>
      <c r="P876" s="211"/>
      <c r="Q876" s="211"/>
      <c r="R876" s="211">
        <v>0</v>
      </c>
      <c r="S876" s="211">
        <f>130</f>
        <v>130</v>
      </c>
      <c r="T876" s="211">
        <f t="shared" si="1827"/>
        <v>130</v>
      </c>
      <c r="U876" s="211">
        <v>0</v>
      </c>
      <c r="V876" s="211">
        <v>0</v>
      </c>
      <c r="W876" s="211">
        <v>130</v>
      </c>
      <c r="X876" s="211">
        <v>130</v>
      </c>
      <c r="Y876" s="211">
        <v>-130</v>
      </c>
      <c r="Z876" s="211">
        <f t="shared" si="1828"/>
        <v>0</v>
      </c>
      <c r="AA876" s="211">
        <v>0</v>
      </c>
      <c r="AB876" s="211">
        <f t="shared" si="1829"/>
        <v>0</v>
      </c>
    </row>
    <row r="877" spans="1:28" ht="18.75" customHeight="1" x14ac:dyDescent="0.2">
      <c r="A877" s="213" t="s">
        <v>876</v>
      </c>
      <c r="B877" s="206" t="s">
        <v>146</v>
      </c>
      <c r="C877" s="206" t="s">
        <v>196</v>
      </c>
      <c r="D877" s="206" t="s">
        <v>205</v>
      </c>
      <c r="E877" s="206" t="s">
        <v>1184</v>
      </c>
      <c r="F877" s="206" t="s">
        <v>811</v>
      </c>
      <c r="G877" s="211"/>
      <c r="H877" s="211"/>
      <c r="I877" s="211"/>
      <c r="J877" s="211"/>
      <c r="K877" s="211"/>
      <c r="L877" s="211"/>
      <c r="M877" s="211"/>
      <c r="N877" s="211"/>
      <c r="O877" s="211"/>
      <c r="P877" s="211"/>
      <c r="Q877" s="211"/>
      <c r="R877" s="211">
        <v>0</v>
      </c>
      <c r="S877" s="211">
        <f>420</f>
        <v>420</v>
      </c>
      <c r="T877" s="211">
        <f t="shared" ref="T877:T878" si="1830">R877+S877</f>
        <v>420</v>
      </c>
      <c r="U877" s="211">
        <v>0</v>
      </c>
      <c r="V877" s="211">
        <v>0</v>
      </c>
      <c r="W877" s="211">
        <v>420</v>
      </c>
      <c r="X877" s="211">
        <v>0</v>
      </c>
      <c r="Y877" s="211">
        <v>1500</v>
      </c>
      <c r="Z877" s="211">
        <f t="shared" ref="Z877:Z878" si="1831">X877+Y877</f>
        <v>1500</v>
      </c>
      <c r="AA877" s="211">
        <v>0</v>
      </c>
      <c r="AB877" s="211">
        <f t="shared" si="1829"/>
        <v>1500</v>
      </c>
    </row>
    <row r="878" spans="1:28" ht="30" customHeight="1" x14ac:dyDescent="0.2">
      <c r="A878" s="281" t="s">
        <v>879</v>
      </c>
      <c r="B878" s="206" t="s">
        <v>146</v>
      </c>
      <c r="C878" s="206" t="s">
        <v>196</v>
      </c>
      <c r="D878" s="206" t="s">
        <v>205</v>
      </c>
      <c r="E878" s="206" t="s">
        <v>1184</v>
      </c>
      <c r="F878" s="206" t="s">
        <v>878</v>
      </c>
      <c r="G878" s="211"/>
      <c r="H878" s="211"/>
      <c r="I878" s="211"/>
      <c r="J878" s="211"/>
      <c r="K878" s="211"/>
      <c r="L878" s="211"/>
      <c r="M878" s="211"/>
      <c r="N878" s="211"/>
      <c r="O878" s="211"/>
      <c r="P878" s="211"/>
      <c r="Q878" s="211"/>
      <c r="R878" s="211">
        <v>0</v>
      </c>
      <c r="S878" s="211">
        <f>130</f>
        <v>130</v>
      </c>
      <c r="T878" s="211">
        <f t="shared" si="1830"/>
        <v>130</v>
      </c>
      <c r="U878" s="211">
        <v>0</v>
      </c>
      <c r="V878" s="211">
        <v>0</v>
      </c>
      <c r="W878" s="211">
        <v>130</v>
      </c>
      <c r="X878" s="211">
        <v>0</v>
      </c>
      <c r="Y878" s="211">
        <v>500</v>
      </c>
      <c r="Z878" s="211">
        <f t="shared" si="1831"/>
        <v>500</v>
      </c>
      <c r="AA878" s="211">
        <v>0</v>
      </c>
      <c r="AB878" s="211">
        <f t="shared" si="1829"/>
        <v>500</v>
      </c>
    </row>
    <row r="879" spans="1:28" ht="20.25" customHeight="1" x14ac:dyDescent="0.2">
      <c r="A879" s="213" t="s">
        <v>931</v>
      </c>
      <c r="B879" s="206" t="s">
        <v>146</v>
      </c>
      <c r="C879" s="206" t="s">
        <v>196</v>
      </c>
      <c r="D879" s="206" t="s">
        <v>205</v>
      </c>
      <c r="E879" s="206" t="s">
        <v>798</v>
      </c>
      <c r="F879" s="206" t="s">
        <v>898</v>
      </c>
      <c r="G879" s="211"/>
      <c r="H879" s="211"/>
      <c r="I879" s="211"/>
      <c r="J879" s="211"/>
      <c r="K879" s="211"/>
      <c r="L879" s="211"/>
      <c r="M879" s="211"/>
      <c r="N879" s="211"/>
      <c r="O879" s="211"/>
      <c r="P879" s="211"/>
      <c r="Q879" s="211"/>
      <c r="R879" s="211">
        <v>0</v>
      </c>
      <c r="S879" s="211">
        <v>18</v>
      </c>
      <c r="T879" s="211">
        <f t="shared" ref="T879:T883" si="1832">R879+S879</f>
        <v>18</v>
      </c>
      <c r="U879" s="211">
        <v>0</v>
      </c>
      <c r="V879" s="211">
        <v>18</v>
      </c>
      <c r="W879" s="211">
        <v>0</v>
      </c>
      <c r="X879" s="211">
        <v>18</v>
      </c>
      <c r="Y879" s="211">
        <v>0</v>
      </c>
      <c r="Z879" s="211">
        <f t="shared" si="1828"/>
        <v>18</v>
      </c>
      <c r="AA879" s="211">
        <v>0</v>
      </c>
      <c r="AB879" s="211">
        <f t="shared" si="1829"/>
        <v>18</v>
      </c>
    </row>
    <row r="880" spans="1:28" ht="19.5" hidden="1" customHeight="1" x14ac:dyDescent="0.2">
      <c r="A880" s="213" t="s">
        <v>99</v>
      </c>
      <c r="B880" s="206" t="s">
        <v>146</v>
      </c>
      <c r="C880" s="206" t="s">
        <v>196</v>
      </c>
      <c r="D880" s="206" t="s">
        <v>205</v>
      </c>
      <c r="E880" s="206" t="s">
        <v>798</v>
      </c>
      <c r="F880" s="206" t="s">
        <v>100</v>
      </c>
      <c r="G880" s="211"/>
      <c r="H880" s="211"/>
      <c r="I880" s="211"/>
      <c r="J880" s="211"/>
      <c r="K880" s="211"/>
      <c r="L880" s="211"/>
      <c r="M880" s="211"/>
      <c r="N880" s="211"/>
      <c r="O880" s="211"/>
      <c r="P880" s="211"/>
      <c r="Q880" s="211"/>
      <c r="R880" s="211">
        <v>0</v>
      </c>
      <c r="S880" s="211">
        <v>110</v>
      </c>
      <c r="T880" s="211">
        <v>30</v>
      </c>
      <c r="U880" s="211">
        <v>0</v>
      </c>
      <c r="V880" s="211">
        <v>30</v>
      </c>
      <c r="W880" s="211">
        <v>-30</v>
      </c>
      <c r="X880" s="211">
        <v>0</v>
      </c>
      <c r="Y880" s="211">
        <v>0</v>
      </c>
      <c r="Z880" s="211">
        <f t="shared" si="1828"/>
        <v>0</v>
      </c>
      <c r="AA880" s="211">
        <v>0</v>
      </c>
      <c r="AB880" s="211">
        <f t="shared" si="1829"/>
        <v>0</v>
      </c>
    </row>
    <row r="881" spans="1:28" ht="19.5" customHeight="1" x14ac:dyDescent="0.2">
      <c r="A881" s="213" t="s">
        <v>1222</v>
      </c>
      <c r="B881" s="206" t="s">
        <v>146</v>
      </c>
      <c r="C881" s="206" t="s">
        <v>196</v>
      </c>
      <c r="D881" s="206" t="s">
        <v>205</v>
      </c>
      <c r="E881" s="206" t="s">
        <v>798</v>
      </c>
      <c r="F881" s="206" t="s">
        <v>94</v>
      </c>
      <c r="G881" s="211"/>
      <c r="H881" s="211"/>
      <c r="I881" s="211"/>
      <c r="J881" s="211"/>
      <c r="K881" s="211"/>
      <c r="L881" s="211"/>
      <c r="M881" s="211"/>
      <c r="N881" s="211"/>
      <c r="O881" s="211"/>
      <c r="P881" s="211"/>
      <c r="Q881" s="211"/>
      <c r="R881" s="211">
        <v>0</v>
      </c>
      <c r="S881" s="211">
        <v>172</v>
      </c>
      <c r="T881" s="211">
        <v>252</v>
      </c>
      <c r="U881" s="211">
        <v>-52</v>
      </c>
      <c r="V881" s="211">
        <v>252</v>
      </c>
      <c r="W881" s="211">
        <v>-22</v>
      </c>
      <c r="X881" s="211">
        <v>282</v>
      </c>
      <c r="Y881" s="211">
        <v>18</v>
      </c>
      <c r="Z881" s="211">
        <f t="shared" si="1828"/>
        <v>300</v>
      </c>
      <c r="AA881" s="211">
        <v>0</v>
      </c>
      <c r="AB881" s="211">
        <f t="shared" si="1829"/>
        <v>300</v>
      </c>
    </row>
    <row r="882" spans="1:28" ht="19.5" hidden="1" customHeight="1" x14ac:dyDescent="0.2">
      <c r="A882" s="213" t="s">
        <v>103</v>
      </c>
      <c r="B882" s="206" t="s">
        <v>146</v>
      </c>
      <c r="C882" s="206" t="s">
        <v>196</v>
      </c>
      <c r="D882" s="206" t="s">
        <v>205</v>
      </c>
      <c r="E882" s="206" t="s">
        <v>798</v>
      </c>
      <c r="F882" s="206" t="s">
        <v>104</v>
      </c>
      <c r="G882" s="211"/>
      <c r="H882" s="211"/>
      <c r="I882" s="211"/>
      <c r="J882" s="211"/>
      <c r="K882" s="211"/>
      <c r="L882" s="211"/>
      <c r="M882" s="211"/>
      <c r="N882" s="211"/>
      <c r="O882" s="211"/>
      <c r="P882" s="211"/>
      <c r="Q882" s="211"/>
      <c r="R882" s="211">
        <v>0</v>
      </c>
      <c r="S882" s="211">
        <v>0</v>
      </c>
      <c r="T882" s="211">
        <f t="shared" si="1832"/>
        <v>0</v>
      </c>
      <c r="U882" s="211">
        <v>0</v>
      </c>
      <c r="V882" s="211">
        <f t="shared" ref="V882:V885" si="1833">T882+U882</f>
        <v>0</v>
      </c>
      <c r="W882" s="211">
        <v>0</v>
      </c>
      <c r="X882" s="211">
        <v>0</v>
      </c>
      <c r="Y882" s="211">
        <v>0</v>
      </c>
      <c r="Z882" s="211">
        <f t="shared" si="1828"/>
        <v>0</v>
      </c>
      <c r="AA882" s="211">
        <v>0</v>
      </c>
      <c r="AB882" s="211">
        <f t="shared" si="1829"/>
        <v>0</v>
      </c>
    </row>
    <row r="883" spans="1:28" ht="19.5" hidden="1" customHeight="1" x14ac:dyDescent="0.2">
      <c r="A883" s="213" t="s">
        <v>899</v>
      </c>
      <c r="B883" s="206" t="s">
        <v>146</v>
      </c>
      <c r="C883" s="206" t="s">
        <v>196</v>
      </c>
      <c r="D883" s="206" t="s">
        <v>205</v>
      </c>
      <c r="E883" s="206" t="s">
        <v>798</v>
      </c>
      <c r="F883" s="206" t="s">
        <v>884</v>
      </c>
      <c r="G883" s="211"/>
      <c r="H883" s="211"/>
      <c r="I883" s="211"/>
      <c r="J883" s="211"/>
      <c r="K883" s="211"/>
      <c r="L883" s="211"/>
      <c r="M883" s="211"/>
      <c r="N883" s="211"/>
      <c r="O883" s="211"/>
      <c r="P883" s="211"/>
      <c r="Q883" s="211"/>
      <c r="R883" s="211">
        <v>0</v>
      </c>
      <c r="S883" s="211">
        <v>0</v>
      </c>
      <c r="T883" s="211">
        <f t="shared" si="1832"/>
        <v>0</v>
      </c>
      <c r="U883" s="211">
        <v>0</v>
      </c>
      <c r="V883" s="211">
        <f t="shared" si="1833"/>
        <v>0</v>
      </c>
      <c r="W883" s="211">
        <v>0</v>
      </c>
      <c r="X883" s="211">
        <v>0</v>
      </c>
      <c r="Y883" s="211">
        <v>0</v>
      </c>
      <c r="Z883" s="211">
        <f t="shared" si="1828"/>
        <v>0</v>
      </c>
      <c r="AA883" s="211">
        <v>0</v>
      </c>
      <c r="AB883" s="211">
        <f t="shared" si="1829"/>
        <v>0</v>
      </c>
    </row>
    <row r="884" spans="1:28" ht="18" customHeight="1" x14ac:dyDescent="0.2">
      <c r="A884" s="213" t="s">
        <v>519</v>
      </c>
      <c r="B884" s="206" t="s">
        <v>146</v>
      </c>
      <c r="C884" s="206" t="s">
        <v>196</v>
      </c>
      <c r="D884" s="206" t="s">
        <v>205</v>
      </c>
      <c r="E884" s="206" t="s">
        <v>800</v>
      </c>
      <c r="F884" s="206" t="s">
        <v>94</v>
      </c>
      <c r="G884" s="211"/>
      <c r="H884" s="211">
        <v>6000</v>
      </c>
      <c r="I884" s="211">
        <f>-1000-20-50-142.84</f>
        <v>-1212.8399999999999</v>
      </c>
      <c r="J884" s="211">
        <f t="shared" ref="J884" si="1834">H884+I884</f>
        <v>4787.16</v>
      </c>
      <c r="K884" s="211">
        <v>-3495.14</v>
      </c>
      <c r="L884" s="211">
        <v>2941.89</v>
      </c>
      <c r="M884" s="211">
        <v>1884.22</v>
      </c>
      <c r="N884" s="211">
        <v>-884.22</v>
      </c>
      <c r="O884" s="211">
        <f t="shared" ref="O884" si="1835">M884+N884</f>
        <v>1000</v>
      </c>
      <c r="P884" s="211">
        <v>1000</v>
      </c>
      <c r="Q884" s="211">
        <v>0</v>
      </c>
      <c r="R884" s="211">
        <f t="shared" ref="R884" si="1836">P884+Q884</f>
        <v>1000</v>
      </c>
      <c r="S884" s="211">
        <v>0</v>
      </c>
      <c r="T884" s="211">
        <f t="shared" ref="T884" si="1837">R884+S884</f>
        <v>1000</v>
      </c>
      <c r="U884" s="211">
        <v>0</v>
      </c>
      <c r="V884" s="211">
        <v>1000</v>
      </c>
      <c r="W884" s="211">
        <v>1000</v>
      </c>
      <c r="X884" s="211">
        <v>1000</v>
      </c>
      <c r="Y884" s="211">
        <f>2700+1000</f>
        <v>3700</v>
      </c>
      <c r="Z884" s="211">
        <f t="shared" si="1828"/>
        <v>4700</v>
      </c>
      <c r="AA884" s="211">
        <v>-2725.8</v>
      </c>
      <c r="AB884" s="211">
        <f t="shared" si="1829"/>
        <v>1974.1999999999998</v>
      </c>
    </row>
    <row r="885" spans="1:28" ht="31.5" hidden="1" customHeight="1" x14ac:dyDescent="0.2">
      <c r="A885" s="213" t="s">
        <v>76</v>
      </c>
      <c r="B885" s="206" t="s">
        <v>146</v>
      </c>
      <c r="C885" s="206" t="s">
        <v>196</v>
      </c>
      <c r="D885" s="206" t="s">
        <v>205</v>
      </c>
      <c r="E885" s="206" t="s">
        <v>798</v>
      </c>
      <c r="F885" s="206" t="s">
        <v>77</v>
      </c>
      <c r="G885" s="211"/>
      <c r="H885" s="211">
        <v>2760</v>
      </c>
      <c r="I885" s="211">
        <v>463.46</v>
      </c>
      <c r="J885" s="211">
        <f t="shared" si="1807"/>
        <v>3223.46</v>
      </c>
      <c r="K885" s="211">
        <v>0</v>
      </c>
      <c r="L885" s="211">
        <v>3282</v>
      </c>
      <c r="M885" s="211">
        <v>3282</v>
      </c>
      <c r="N885" s="211">
        <v>368</v>
      </c>
      <c r="O885" s="211">
        <f>M885+N885</f>
        <v>3650</v>
      </c>
      <c r="P885" s="211">
        <v>3650</v>
      </c>
      <c r="Q885" s="211">
        <v>0</v>
      </c>
      <c r="R885" s="211">
        <f t="shared" si="1721"/>
        <v>3650</v>
      </c>
      <c r="S885" s="211">
        <v>-3650</v>
      </c>
      <c r="T885" s="211">
        <f t="shared" ref="T885" si="1838">R885+S885</f>
        <v>0</v>
      </c>
      <c r="U885" s="211">
        <v>0</v>
      </c>
      <c r="V885" s="211">
        <f t="shared" si="1833"/>
        <v>0</v>
      </c>
      <c r="W885" s="211">
        <v>0</v>
      </c>
      <c r="X885" s="211">
        <f t="shared" ref="X885" si="1839">V885+W885</f>
        <v>0</v>
      </c>
      <c r="Y885" s="211">
        <v>0</v>
      </c>
      <c r="Z885" s="211">
        <f t="shared" si="1828"/>
        <v>0</v>
      </c>
      <c r="AA885" s="211">
        <v>0</v>
      </c>
      <c r="AB885" s="211">
        <f t="shared" si="1829"/>
        <v>0</v>
      </c>
    </row>
    <row r="886" spans="1:28" s="323" customFormat="1" ht="14.25" x14ac:dyDescent="0.2">
      <c r="A886" s="340" t="s">
        <v>367</v>
      </c>
      <c r="B886" s="204" t="s">
        <v>146</v>
      </c>
      <c r="C886" s="204" t="s">
        <v>198</v>
      </c>
      <c r="D886" s="204"/>
      <c r="E886" s="204"/>
      <c r="F886" s="204"/>
      <c r="G886" s="229"/>
      <c r="H886" s="229" t="e">
        <f>H887+H896</f>
        <v>#REF!</v>
      </c>
      <c r="I886" s="229" t="e">
        <f>I896+I887</f>
        <v>#REF!</v>
      </c>
      <c r="J886" s="229" t="e">
        <f>J896+J887</f>
        <v>#REF!</v>
      </c>
      <c r="K886" s="229" t="e">
        <f>K896+K887</f>
        <v>#REF!</v>
      </c>
      <c r="L886" s="229" t="e">
        <f>L887+L896+#REF!</f>
        <v>#REF!</v>
      </c>
      <c r="M886" s="229" t="e">
        <f>M887+M896+#REF!</f>
        <v>#REF!</v>
      </c>
      <c r="N886" s="229" t="e">
        <f>N887+N896+#REF!</f>
        <v>#REF!</v>
      </c>
      <c r="O886" s="229" t="e">
        <f>O887+O896+#REF!</f>
        <v>#REF!</v>
      </c>
      <c r="P886" s="229" t="e">
        <f>P887+P896+#REF!</f>
        <v>#REF!</v>
      </c>
      <c r="Q886" s="229" t="e">
        <f>Q887+Q896+#REF!</f>
        <v>#REF!</v>
      </c>
      <c r="R886" s="229" t="e">
        <f>R887+R896+#REF!</f>
        <v>#REF!</v>
      </c>
      <c r="S886" s="229" t="e">
        <f>S887+S896+#REF!</f>
        <v>#REF!</v>
      </c>
      <c r="T886" s="229" t="e">
        <f>T887+T896+#REF!+T938</f>
        <v>#REF!</v>
      </c>
      <c r="U886" s="229" t="e">
        <f>U887+U896+#REF!+U938</f>
        <v>#REF!</v>
      </c>
      <c r="V886" s="229" t="e">
        <f>V887+V896+#REF!+V938</f>
        <v>#REF!</v>
      </c>
      <c r="W886" s="229" t="e">
        <f>W887+W896+#REF!+W938</f>
        <v>#REF!</v>
      </c>
      <c r="X886" s="229">
        <f>X887+X896</f>
        <v>30993.1</v>
      </c>
      <c r="Y886" s="229">
        <f>Y887+Y896</f>
        <v>145775.03999999998</v>
      </c>
      <c r="Z886" s="229">
        <f>Z887+Z896+Z942</f>
        <v>176768.13999999998</v>
      </c>
      <c r="AA886" s="229">
        <f t="shared" ref="AA886:AB886" si="1840">AA887+AA896+AA942</f>
        <v>-20149.477999999999</v>
      </c>
      <c r="AB886" s="229">
        <f t="shared" si="1840"/>
        <v>156618.66200000001</v>
      </c>
    </row>
    <row r="887" spans="1:28" s="323" customFormat="1" ht="14.25" x14ac:dyDescent="0.2">
      <c r="A887" s="340" t="s">
        <v>222</v>
      </c>
      <c r="B887" s="204" t="s">
        <v>146</v>
      </c>
      <c r="C887" s="204" t="s">
        <v>198</v>
      </c>
      <c r="D887" s="204" t="s">
        <v>190</v>
      </c>
      <c r="E887" s="204"/>
      <c r="F887" s="204"/>
      <c r="G887" s="229">
        <v>0</v>
      </c>
      <c r="H887" s="229" t="e">
        <f>#REF!+#REF!</f>
        <v>#REF!</v>
      </c>
      <c r="I887" s="229" t="e">
        <f>#REF!+#REF!</f>
        <v>#REF!</v>
      </c>
      <c r="J887" s="229" t="e">
        <f>#REF!+#REF!</f>
        <v>#REF!</v>
      </c>
      <c r="K887" s="229" t="e">
        <f>#REF!+#REF!+K888</f>
        <v>#REF!</v>
      </c>
      <c r="L887" s="229" t="e">
        <f>#REF!+#REF!+L888</f>
        <v>#REF!</v>
      </c>
      <c r="M887" s="229" t="e">
        <f>#REF!+#REF!+M888</f>
        <v>#REF!</v>
      </c>
      <c r="N887" s="229" t="e">
        <f>#REF!+#REF!+N888</f>
        <v>#REF!</v>
      </c>
      <c r="O887" s="229" t="e">
        <f>#REF!+#REF!+O888</f>
        <v>#REF!</v>
      </c>
      <c r="P887" s="229" t="e">
        <f>#REF!+#REF!+P888</f>
        <v>#REF!</v>
      </c>
      <c r="Q887" s="229" t="e">
        <f>#REF!+#REF!+Q888</f>
        <v>#REF!</v>
      </c>
      <c r="R887" s="229" t="e">
        <f>#REF!+#REF!+R888</f>
        <v>#REF!</v>
      </c>
      <c r="S887" s="229" t="e">
        <f>#REF!+#REF!+S888</f>
        <v>#REF!</v>
      </c>
      <c r="T887" s="229" t="e">
        <f>#REF!+#REF!+T888</f>
        <v>#REF!</v>
      </c>
      <c r="U887" s="229" t="e">
        <f>#REF!+#REF!+U888</f>
        <v>#REF!</v>
      </c>
      <c r="V887" s="229" t="e">
        <f>#REF!+#REF!+V888</f>
        <v>#REF!</v>
      </c>
      <c r="W887" s="229" t="e">
        <f>#REF!+#REF!+W888</f>
        <v>#REF!</v>
      </c>
      <c r="X887" s="229">
        <f>X888</f>
        <v>0</v>
      </c>
      <c r="Y887" s="229">
        <f t="shared" ref="Y887" si="1841">Y888</f>
        <v>75046.399999999994</v>
      </c>
      <c r="Z887" s="229">
        <f>Z888+Z895</f>
        <v>75046.399999999994</v>
      </c>
      <c r="AA887" s="229">
        <f t="shared" ref="AA887:AB887" si="1842">AA888+AA895</f>
        <v>-25199.592999999997</v>
      </c>
      <c r="AB887" s="229">
        <f t="shared" si="1842"/>
        <v>49846.807000000001</v>
      </c>
    </row>
    <row r="888" spans="1:28" ht="30" x14ac:dyDescent="0.2">
      <c r="A888" s="213" t="s">
        <v>1076</v>
      </c>
      <c r="B888" s="206" t="s">
        <v>146</v>
      </c>
      <c r="C888" s="206" t="s">
        <v>198</v>
      </c>
      <c r="D888" s="206" t="s">
        <v>190</v>
      </c>
      <c r="E888" s="206" t="s">
        <v>1074</v>
      </c>
      <c r="F888" s="206"/>
      <c r="G888" s="211"/>
      <c r="H888" s="211"/>
      <c r="I888" s="211"/>
      <c r="J888" s="211"/>
      <c r="K888" s="211">
        <f>K890</f>
        <v>8101.4</v>
      </c>
      <c r="L888" s="211">
        <f>L890</f>
        <v>0</v>
      </c>
      <c r="M888" s="211">
        <f>M890</f>
        <v>0</v>
      </c>
      <c r="N888" s="211">
        <f t="shared" ref="N888:Q888" si="1843">N890</f>
        <v>0</v>
      </c>
      <c r="O888" s="211">
        <f t="shared" si="1843"/>
        <v>0</v>
      </c>
      <c r="P888" s="211">
        <f t="shared" si="1843"/>
        <v>0</v>
      </c>
      <c r="Q888" s="211">
        <f t="shared" si="1843"/>
        <v>0</v>
      </c>
      <c r="R888" s="211">
        <f>R890+R891</f>
        <v>0</v>
      </c>
      <c r="S888" s="211">
        <f>S890+S891</f>
        <v>25.3</v>
      </c>
      <c r="T888" s="211">
        <f t="shared" ref="T888:Y888" si="1844">T890+T891+T889</f>
        <v>25</v>
      </c>
      <c r="U888" s="211">
        <f t="shared" si="1844"/>
        <v>31373.18</v>
      </c>
      <c r="V888" s="211">
        <f t="shared" si="1844"/>
        <v>0</v>
      </c>
      <c r="W888" s="211">
        <f t="shared" si="1844"/>
        <v>0</v>
      </c>
      <c r="X888" s="211">
        <f t="shared" si="1844"/>
        <v>0</v>
      </c>
      <c r="Y888" s="211">
        <f t="shared" si="1844"/>
        <v>75046.399999999994</v>
      </c>
      <c r="Z888" s="211">
        <f>Z890+Z891+Z889+Z892+Z893+Z894</f>
        <v>75046.399999999994</v>
      </c>
      <c r="AA888" s="211">
        <f t="shared" ref="AA888:AB888" si="1845">AA890+AA891+AA889+AA892+AA893+AA894</f>
        <v>-38405.858999999997</v>
      </c>
      <c r="AB888" s="211">
        <f t="shared" si="1845"/>
        <v>36640.540999999997</v>
      </c>
    </row>
    <row r="889" spans="1:28" ht="30" x14ac:dyDescent="0.2">
      <c r="A889" s="213" t="s">
        <v>1208</v>
      </c>
      <c r="B889" s="206" t="s">
        <v>146</v>
      </c>
      <c r="C889" s="206" t="s">
        <v>198</v>
      </c>
      <c r="D889" s="206" t="s">
        <v>190</v>
      </c>
      <c r="E889" s="206" t="s">
        <v>1090</v>
      </c>
      <c r="F889" s="206" t="s">
        <v>865</v>
      </c>
      <c r="G889" s="211"/>
      <c r="H889" s="211"/>
      <c r="I889" s="211"/>
      <c r="J889" s="211"/>
      <c r="K889" s="211"/>
      <c r="L889" s="211"/>
      <c r="M889" s="211"/>
      <c r="N889" s="211"/>
      <c r="O889" s="211"/>
      <c r="P889" s="211"/>
      <c r="Q889" s="211"/>
      <c r="R889" s="211"/>
      <c r="S889" s="211"/>
      <c r="T889" s="211">
        <v>0</v>
      </c>
      <c r="U889" s="211">
        <v>24698.1</v>
      </c>
      <c r="V889" s="211">
        <v>0</v>
      </c>
      <c r="W889" s="211">
        <v>0</v>
      </c>
      <c r="X889" s="211">
        <f t="shared" ref="X889:X890" si="1846">V889+W889</f>
        <v>0</v>
      </c>
      <c r="Y889" s="211">
        <v>9917.2999999999993</v>
      </c>
      <c r="Z889" s="211">
        <f t="shared" ref="Z889:Z890" si="1847">X889+Y889</f>
        <v>9917.2999999999993</v>
      </c>
      <c r="AA889" s="211">
        <v>-9917.2999999999993</v>
      </c>
      <c r="AB889" s="211">
        <f t="shared" ref="AB889:AB890" si="1848">Z889+AA889</f>
        <v>0</v>
      </c>
    </row>
    <row r="890" spans="1:28" ht="30" x14ac:dyDescent="0.2">
      <c r="A890" s="213" t="s">
        <v>1209</v>
      </c>
      <c r="B890" s="206" t="s">
        <v>146</v>
      </c>
      <c r="C890" s="206" t="s">
        <v>198</v>
      </c>
      <c r="D890" s="206" t="s">
        <v>190</v>
      </c>
      <c r="E890" s="206" t="s">
        <v>1074</v>
      </c>
      <c r="F890" s="206" t="s">
        <v>865</v>
      </c>
      <c r="G890" s="211"/>
      <c r="H890" s="211"/>
      <c r="I890" s="211"/>
      <c r="J890" s="211"/>
      <c r="K890" s="211">
        <v>8101.4</v>
      </c>
      <c r="L890" s="211">
        <v>0</v>
      </c>
      <c r="M890" s="211">
        <v>0</v>
      </c>
      <c r="N890" s="211">
        <v>0</v>
      </c>
      <c r="O890" s="211">
        <f>M890+N890</f>
        <v>0</v>
      </c>
      <c r="P890" s="211">
        <v>0</v>
      </c>
      <c r="Q890" s="211">
        <v>0</v>
      </c>
      <c r="R890" s="211">
        <f t="shared" si="1721"/>
        <v>0</v>
      </c>
      <c r="S890" s="211">
        <v>25</v>
      </c>
      <c r="T890" s="211">
        <f t="shared" ref="T890" si="1849">R890+S890</f>
        <v>25</v>
      </c>
      <c r="U890" s="211">
        <v>6361.1</v>
      </c>
      <c r="V890" s="211">
        <v>0</v>
      </c>
      <c r="W890" s="211">
        <v>0</v>
      </c>
      <c r="X890" s="211">
        <f t="shared" si="1846"/>
        <v>0</v>
      </c>
      <c r="Y890" s="211">
        <v>56459.1</v>
      </c>
      <c r="Z890" s="211">
        <f t="shared" si="1847"/>
        <v>56459.1</v>
      </c>
      <c r="AA890" s="211">
        <v>-56459.1</v>
      </c>
      <c r="AB890" s="211">
        <f t="shared" si="1848"/>
        <v>0</v>
      </c>
    </row>
    <row r="891" spans="1:28" s="323" customFormat="1" ht="30" x14ac:dyDescent="0.2">
      <c r="A891" s="213" t="s">
        <v>1077</v>
      </c>
      <c r="B891" s="206" t="s">
        <v>146</v>
      </c>
      <c r="C891" s="206" t="s">
        <v>198</v>
      </c>
      <c r="D891" s="206" t="s">
        <v>190</v>
      </c>
      <c r="E891" s="206" t="s">
        <v>1075</v>
      </c>
      <c r="F891" s="206" t="s">
        <v>865</v>
      </c>
      <c r="G891" s="211"/>
      <c r="H891" s="211"/>
      <c r="I891" s="211"/>
      <c r="J891" s="211"/>
      <c r="K891" s="211"/>
      <c r="L891" s="211"/>
      <c r="M891" s="211"/>
      <c r="N891" s="211"/>
      <c r="O891" s="211"/>
      <c r="P891" s="211"/>
      <c r="Q891" s="211"/>
      <c r="R891" s="211"/>
      <c r="S891" s="211">
        <v>0.3</v>
      </c>
      <c r="T891" s="211">
        <v>0</v>
      </c>
      <c r="U891" s="211">
        <v>313.98</v>
      </c>
      <c r="V891" s="211">
        <v>0</v>
      </c>
      <c r="W891" s="211">
        <v>0</v>
      </c>
      <c r="X891" s="211">
        <f>V891+W891</f>
        <v>0</v>
      </c>
      <c r="Y891" s="211">
        <f>670+8000</f>
        <v>8670</v>
      </c>
      <c r="Z891" s="211">
        <f>X891+Y891</f>
        <v>8670</v>
      </c>
      <c r="AA891" s="211">
        <v>-8670</v>
      </c>
      <c r="AB891" s="211">
        <f>Z891+AA891</f>
        <v>0</v>
      </c>
    </row>
    <row r="892" spans="1:28" s="323" customFormat="1" ht="30" x14ac:dyDescent="0.2">
      <c r="A892" s="213" t="s">
        <v>1208</v>
      </c>
      <c r="B892" s="206" t="s">
        <v>146</v>
      </c>
      <c r="C892" s="206" t="s">
        <v>198</v>
      </c>
      <c r="D892" s="206" t="s">
        <v>190</v>
      </c>
      <c r="E892" s="206" t="s">
        <v>1090</v>
      </c>
      <c r="F892" s="206" t="s">
        <v>884</v>
      </c>
      <c r="G892" s="211"/>
      <c r="H892" s="211"/>
      <c r="I892" s="211"/>
      <c r="J892" s="211"/>
      <c r="K892" s="211"/>
      <c r="L892" s="211"/>
      <c r="M892" s="211"/>
      <c r="N892" s="211"/>
      <c r="O892" s="211"/>
      <c r="P892" s="211"/>
      <c r="Q892" s="211"/>
      <c r="R892" s="211"/>
      <c r="S892" s="211"/>
      <c r="T892" s="211">
        <v>0</v>
      </c>
      <c r="U892" s="211">
        <v>24698.1</v>
      </c>
      <c r="V892" s="211">
        <v>0</v>
      </c>
      <c r="W892" s="211">
        <v>0</v>
      </c>
      <c r="X892" s="211">
        <f t="shared" ref="X892:X893" si="1850">V892+W892</f>
        <v>0</v>
      </c>
      <c r="Y892" s="211">
        <v>9917.2999999999993</v>
      </c>
      <c r="Z892" s="211">
        <v>0</v>
      </c>
      <c r="AA892" s="211">
        <v>12893.295</v>
      </c>
      <c r="AB892" s="211">
        <f t="shared" ref="AB892:AB893" si="1851">Z892+AA892</f>
        <v>12893.295</v>
      </c>
    </row>
    <row r="893" spans="1:28" s="323" customFormat="1" ht="30" x14ac:dyDescent="0.2">
      <c r="A893" s="213" t="s">
        <v>1209</v>
      </c>
      <c r="B893" s="206" t="s">
        <v>146</v>
      </c>
      <c r="C893" s="206" t="s">
        <v>198</v>
      </c>
      <c r="D893" s="206" t="s">
        <v>190</v>
      </c>
      <c r="E893" s="206" t="s">
        <v>1074</v>
      </c>
      <c r="F893" s="206" t="s">
        <v>884</v>
      </c>
      <c r="G893" s="211"/>
      <c r="H893" s="211"/>
      <c r="I893" s="211"/>
      <c r="J893" s="211"/>
      <c r="K893" s="211">
        <v>8101.4</v>
      </c>
      <c r="L893" s="211">
        <v>0</v>
      </c>
      <c r="M893" s="211">
        <v>0</v>
      </c>
      <c r="N893" s="211">
        <v>0</v>
      </c>
      <c r="O893" s="211">
        <f>M893+N893</f>
        <v>0</v>
      </c>
      <c r="P893" s="211">
        <v>0</v>
      </c>
      <c r="Q893" s="211">
        <v>0</v>
      </c>
      <c r="R893" s="211">
        <f t="shared" ref="R893" si="1852">P893+Q893</f>
        <v>0</v>
      </c>
      <c r="S893" s="211">
        <v>25</v>
      </c>
      <c r="T893" s="211">
        <f t="shared" ref="T893" si="1853">R893+S893</f>
        <v>25</v>
      </c>
      <c r="U893" s="211">
        <v>6361.1</v>
      </c>
      <c r="V893" s="211">
        <v>0</v>
      </c>
      <c r="W893" s="211">
        <v>0</v>
      </c>
      <c r="X893" s="211">
        <f t="shared" si="1850"/>
        <v>0</v>
      </c>
      <c r="Y893" s="211">
        <v>56459.1</v>
      </c>
      <c r="Z893" s="211">
        <v>0</v>
      </c>
      <c r="AA893" s="211">
        <v>23077.245999999999</v>
      </c>
      <c r="AB893" s="211">
        <f t="shared" si="1851"/>
        <v>23077.245999999999</v>
      </c>
    </row>
    <row r="894" spans="1:28" s="323" customFormat="1" ht="30" x14ac:dyDescent="0.2">
      <c r="A894" s="213" t="s">
        <v>1077</v>
      </c>
      <c r="B894" s="206" t="s">
        <v>146</v>
      </c>
      <c r="C894" s="206" t="s">
        <v>198</v>
      </c>
      <c r="D894" s="206" t="s">
        <v>190</v>
      </c>
      <c r="E894" s="206" t="s">
        <v>1075</v>
      </c>
      <c r="F894" s="206" t="s">
        <v>884</v>
      </c>
      <c r="G894" s="211"/>
      <c r="H894" s="211"/>
      <c r="I894" s="211"/>
      <c r="J894" s="211"/>
      <c r="K894" s="211"/>
      <c r="L894" s="211"/>
      <c r="M894" s="211"/>
      <c r="N894" s="211"/>
      <c r="O894" s="211"/>
      <c r="P894" s="211"/>
      <c r="Q894" s="211"/>
      <c r="R894" s="211"/>
      <c r="S894" s="211">
        <v>0.3</v>
      </c>
      <c r="T894" s="211">
        <v>0</v>
      </c>
      <c r="U894" s="211">
        <v>313.98</v>
      </c>
      <c r="V894" s="211">
        <v>0</v>
      </c>
      <c r="W894" s="211">
        <v>0</v>
      </c>
      <c r="X894" s="211">
        <f>V894+W894</f>
        <v>0</v>
      </c>
      <c r="Y894" s="211">
        <f>670+8000</f>
        <v>8670</v>
      </c>
      <c r="Z894" s="211">
        <v>0</v>
      </c>
      <c r="AA894" s="211">
        <v>670</v>
      </c>
      <c r="AB894" s="211">
        <f>Z894+AA894</f>
        <v>670</v>
      </c>
    </row>
    <row r="895" spans="1:28" s="323" customFormat="1" x14ac:dyDescent="0.2">
      <c r="A895" s="213" t="s">
        <v>528</v>
      </c>
      <c r="B895" s="206" t="s">
        <v>146</v>
      </c>
      <c r="C895" s="206" t="s">
        <v>198</v>
      </c>
      <c r="D895" s="206" t="s">
        <v>190</v>
      </c>
      <c r="E895" s="206" t="s">
        <v>1273</v>
      </c>
      <c r="F895" s="206" t="s">
        <v>94</v>
      </c>
      <c r="G895" s="211"/>
      <c r="H895" s="211"/>
      <c r="I895" s="211"/>
      <c r="J895" s="211"/>
      <c r="K895" s="211"/>
      <c r="L895" s="211"/>
      <c r="M895" s="211"/>
      <c r="N895" s="211"/>
      <c r="O895" s="211"/>
      <c r="P895" s="211"/>
      <c r="Q895" s="211"/>
      <c r="R895" s="211"/>
      <c r="S895" s="211">
        <v>0.3</v>
      </c>
      <c r="T895" s="211">
        <v>0</v>
      </c>
      <c r="U895" s="211">
        <v>313.98</v>
      </c>
      <c r="V895" s="211">
        <v>0</v>
      </c>
      <c r="W895" s="211">
        <v>0</v>
      </c>
      <c r="X895" s="211">
        <f>V895+W895</f>
        <v>0</v>
      </c>
      <c r="Y895" s="211">
        <f>670+8000</f>
        <v>8670</v>
      </c>
      <c r="Z895" s="211">
        <v>0</v>
      </c>
      <c r="AA895" s="211">
        <f>8000+5206.266</f>
        <v>13206.266</v>
      </c>
      <c r="AB895" s="211">
        <f>Z895+AA895</f>
        <v>13206.266</v>
      </c>
    </row>
    <row r="896" spans="1:28" x14ac:dyDescent="0.2">
      <c r="A896" s="340" t="s">
        <v>223</v>
      </c>
      <c r="B896" s="204" t="s">
        <v>146</v>
      </c>
      <c r="C896" s="204" t="s">
        <v>198</v>
      </c>
      <c r="D896" s="204" t="s">
        <v>192</v>
      </c>
      <c r="E896" s="204"/>
      <c r="F896" s="204"/>
      <c r="G896" s="211" t="e">
        <f>#REF!+#REF!+G897+G916</f>
        <v>#REF!</v>
      </c>
      <c r="H896" s="229" t="e">
        <f t="shared" ref="H896:Y896" si="1854">H897</f>
        <v>#REF!</v>
      </c>
      <c r="I896" s="229" t="e">
        <f t="shared" si="1854"/>
        <v>#REF!</v>
      </c>
      <c r="J896" s="229" t="e">
        <f t="shared" si="1854"/>
        <v>#REF!</v>
      </c>
      <c r="K896" s="229" t="e">
        <f t="shared" si="1854"/>
        <v>#REF!</v>
      </c>
      <c r="L896" s="229" t="e">
        <f t="shared" si="1854"/>
        <v>#REF!</v>
      </c>
      <c r="M896" s="229">
        <f t="shared" si="1854"/>
        <v>2200</v>
      </c>
      <c r="N896" s="229">
        <f t="shared" si="1854"/>
        <v>-555.40000000000009</v>
      </c>
      <c r="O896" s="229">
        <f t="shared" si="1854"/>
        <v>1644.6</v>
      </c>
      <c r="P896" s="229">
        <f t="shared" si="1854"/>
        <v>1644.6</v>
      </c>
      <c r="Q896" s="229">
        <f t="shared" si="1854"/>
        <v>13371.9</v>
      </c>
      <c r="R896" s="229">
        <f t="shared" si="1854"/>
        <v>15016.5</v>
      </c>
      <c r="S896" s="229">
        <f t="shared" si="1854"/>
        <v>70200.950000000012</v>
      </c>
      <c r="T896" s="229">
        <f>T897</f>
        <v>52580.35</v>
      </c>
      <c r="U896" s="229">
        <f t="shared" si="1854"/>
        <v>-27098.199999999997</v>
      </c>
      <c r="V896" s="229" t="e">
        <f>V897</f>
        <v>#REF!</v>
      </c>
      <c r="W896" s="229" t="e">
        <f t="shared" si="1854"/>
        <v>#REF!</v>
      </c>
      <c r="X896" s="229">
        <f>X897</f>
        <v>30993.1</v>
      </c>
      <c r="Y896" s="229">
        <f t="shared" si="1854"/>
        <v>70728.639999999999</v>
      </c>
      <c r="Z896" s="229">
        <f>Z897+Z941</f>
        <v>101721.73999999999</v>
      </c>
      <c r="AA896" s="229">
        <f t="shared" ref="AA896:AB896" si="1855">AA897+AA941</f>
        <v>3260.2779999999998</v>
      </c>
      <c r="AB896" s="229">
        <f t="shared" si="1855"/>
        <v>104982.01800000001</v>
      </c>
    </row>
    <row r="897" spans="1:28" ht="38.25" customHeight="1" x14ac:dyDescent="0.2">
      <c r="A897" s="213" t="s">
        <v>1204</v>
      </c>
      <c r="B897" s="206" t="s">
        <v>146</v>
      </c>
      <c r="C897" s="206" t="s">
        <v>198</v>
      </c>
      <c r="D897" s="206" t="s">
        <v>192</v>
      </c>
      <c r="E897" s="206" t="s">
        <v>795</v>
      </c>
      <c r="F897" s="204"/>
      <c r="G897" s="211" t="e">
        <f>G898+G903+G906</f>
        <v>#REF!</v>
      </c>
      <c r="H897" s="211" t="e">
        <f>H898+H903+H918</f>
        <v>#REF!</v>
      </c>
      <c r="I897" s="211" t="e">
        <f>I898+I903+I918</f>
        <v>#REF!</v>
      </c>
      <c r="J897" s="211" t="e">
        <f>J898+J903+J918</f>
        <v>#REF!</v>
      </c>
      <c r="K897" s="211" t="e">
        <f>K898+K903+K918+K900</f>
        <v>#REF!</v>
      </c>
      <c r="L897" s="211" t="e">
        <f>L898+L903</f>
        <v>#REF!</v>
      </c>
      <c r="M897" s="211">
        <f>M898+M909+M919</f>
        <v>2200</v>
      </c>
      <c r="N897" s="211">
        <f>N898+N909+N919</f>
        <v>-555.40000000000009</v>
      </c>
      <c r="O897" s="211">
        <f>O898+O909+O919</f>
        <v>1644.6</v>
      </c>
      <c r="P897" s="211">
        <f>P898+P909+P919</f>
        <v>1644.6</v>
      </c>
      <c r="Q897" s="211">
        <f>Q898+Q909+Q919</f>
        <v>13371.9</v>
      </c>
      <c r="R897" s="211">
        <f>R898+R903+R919+R922+R925+R932+R935</f>
        <v>15016.5</v>
      </c>
      <c r="S897" s="211">
        <f>S898+S903+S919+S922+S925+S932+S935</f>
        <v>70200.950000000012</v>
      </c>
      <c r="T897" s="211">
        <f>T898+T903+T919+T922+T925+T932+T935</f>
        <v>52580.35</v>
      </c>
      <c r="U897" s="211">
        <f>U898+U903+U919+U922+U925+U932+U935</f>
        <v>-27098.199999999997</v>
      </c>
      <c r="V897" s="211" t="e">
        <f t="shared" ref="V897:AB897" si="1856">V898+V903+V919+V922+V925+V932+V935+V929</f>
        <v>#REF!</v>
      </c>
      <c r="W897" s="211" t="e">
        <f t="shared" si="1856"/>
        <v>#REF!</v>
      </c>
      <c r="X897" s="211">
        <f t="shared" si="1856"/>
        <v>30993.1</v>
      </c>
      <c r="Y897" s="211">
        <f t="shared" si="1856"/>
        <v>70728.639999999999</v>
      </c>
      <c r="Z897" s="211">
        <f t="shared" si="1856"/>
        <v>101721.73999999999</v>
      </c>
      <c r="AA897" s="211">
        <f t="shared" si="1856"/>
        <v>-239.72200000000021</v>
      </c>
      <c r="AB897" s="211">
        <f t="shared" si="1856"/>
        <v>101482.01800000001</v>
      </c>
    </row>
    <row r="898" spans="1:28" ht="18" customHeight="1" x14ac:dyDescent="0.2">
      <c r="A898" s="213" t="s">
        <v>520</v>
      </c>
      <c r="B898" s="206" t="s">
        <v>146</v>
      </c>
      <c r="C898" s="206" t="s">
        <v>198</v>
      </c>
      <c r="D898" s="206" t="s">
        <v>192</v>
      </c>
      <c r="E898" s="206" t="s">
        <v>794</v>
      </c>
      <c r="F898" s="206"/>
      <c r="G898" s="211" t="e">
        <f>G899+#REF!</f>
        <v>#REF!</v>
      </c>
      <c r="H898" s="211" t="e">
        <f>H899+#REF!</f>
        <v>#REF!</v>
      </c>
      <c r="I898" s="211" t="e">
        <f>I899+#REF!</f>
        <v>#REF!</v>
      </c>
      <c r="J898" s="211" t="e">
        <f>H898+I898</f>
        <v>#REF!</v>
      </c>
      <c r="K898" s="211" t="e">
        <f>K899+#REF!</f>
        <v>#REF!</v>
      </c>
      <c r="L898" s="211" t="e">
        <f>L899+L900+#REF!</f>
        <v>#REF!</v>
      </c>
      <c r="M898" s="211">
        <f>M899</f>
        <v>200</v>
      </c>
      <c r="N898" s="211">
        <f t="shared" ref="N898:W898" si="1857">N899</f>
        <v>0</v>
      </c>
      <c r="O898" s="211">
        <f t="shared" si="1857"/>
        <v>200</v>
      </c>
      <c r="P898" s="211">
        <f t="shared" si="1857"/>
        <v>200</v>
      </c>
      <c r="Q898" s="211">
        <f t="shared" si="1857"/>
        <v>0</v>
      </c>
      <c r="R898" s="211">
        <f t="shared" si="1857"/>
        <v>200</v>
      </c>
      <c r="S898" s="211">
        <f t="shared" si="1857"/>
        <v>-100</v>
      </c>
      <c r="T898" s="211">
        <f t="shared" si="1857"/>
        <v>200</v>
      </c>
      <c r="U898" s="211">
        <f t="shared" si="1857"/>
        <v>0</v>
      </c>
      <c r="V898" s="211">
        <f t="shared" si="1857"/>
        <v>200</v>
      </c>
      <c r="W898" s="211">
        <f t="shared" si="1857"/>
        <v>-100</v>
      </c>
      <c r="X898" s="211">
        <f>X899+X900</f>
        <v>100</v>
      </c>
      <c r="Y898" s="211">
        <f t="shared" ref="Y898" si="1858">Y899+Y900</f>
        <v>5074.87</v>
      </c>
      <c r="Z898" s="211">
        <f>Z899+Z900+Z901+Z902</f>
        <v>5174.87</v>
      </c>
      <c r="AA898" s="211">
        <f t="shared" ref="AA898:AB898" si="1859">AA899+AA900+AA901+AA902</f>
        <v>3000</v>
      </c>
      <c r="AB898" s="211">
        <f t="shared" si="1859"/>
        <v>8174.869999999999</v>
      </c>
    </row>
    <row r="899" spans="1:28" ht="18" customHeight="1" x14ac:dyDescent="0.2">
      <c r="A899" s="213" t="s">
        <v>1222</v>
      </c>
      <c r="B899" s="206" t="s">
        <v>146</v>
      </c>
      <c r="C899" s="206" t="s">
        <v>198</v>
      </c>
      <c r="D899" s="206" t="s">
        <v>192</v>
      </c>
      <c r="E899" s="206" t="s">
        <v>794</v>
      </c>
      <c r="F899" s="206" t="s">
        <v>94</v>
      </c>
      <c r="G899" s="211"/>
      <c r="H899" s="211">
        <v>354.4</v>
      </c>
      <c r="I899" s="211">
        <v>0</v>
      </c>
      <c r="J899" s="211">
        <f>H899+I899</f>
        <v>354.4</v>
      </c>
      <c r="K899" s="211">
        <v>0</v>
      </c>
      <c r="L899" s="211">
        <v>200</v>
      </c>
      <c r="M899" s="211">
        <v>200</v>
      </c>
      <c r="N899" s="211">
        <v>0</v>
      </c>
      <c r="O899" s="211">
        <f>M899+N899</f>
        <v>200</v>
      </c>
      <c r="P899" s="211">
        <v>200</v>
      </c>
      <c r="Q899" s="211">
        <v>0</v>
      </c>
      <c r="R899" s="211">
        <f t="shared" si="1721"/>
        <v>200</v>
      </c>
      <c r="S899" s="211">
        <v>-100</v>
      </c>
      <c r="T899" s="211">
        <v>200</v>
      </c>
      <c r="U899" s="211">
        <v>0</v>
      </c>
      <c r="V899" s="211">
        <v>200</v>
      </c>
      <c r="W899" s="211">
        <v>-100</v>
      </c>
      <c r="X899" s="211">
        <f t="shared" ref="X899:X900" si="1860">V899+W899</f>
        <v>100</v>
      </c>
      <c r="Y899" s="211">
        <v>0</v>
      </c>
      <c r="Z899" s="211">
        <f t="shared" ref="Z899:Z900" si="1861">X899+Y899</f>
        <v>100</v>
      </c>
      <c r="AA899" s="211">
        <v>0</v>
      </c>
      <c r="AB899" s="211">
        <f t="shared" ref="AB899:AB901" si="1862">Z899+AA899</f>
        <v>100</v>
      </c>
    </row>
    <row r="900" spans="1:28" ht="18" customHeight="1" x14ac:dyDescent="0.2">
      <c r="A900" s="213" t="s">
        <v>1222</v>
      </c>
      <c r="B900" s="206" t="s">
        <v>146</v>
      </c>
      <c r="C900" s="206" t="s">
        <v>198</v>
      </c>
      <c r="D900" s="206" t="s">
        <v>192</v>
      </c>
      <c r="E900" s="206" t="s">
        <v>794</v>
      </c>
      <c r="F900" s="206" t="s">
        <v>94</v>
      </c>
      <c r="G900" s="211"/>
      <c r="H900" s="211"/>
      <c r="I900" s="211"/>
      <c r="J900" s="211"/>
      <c r="K900" s="211">
        <v>2377.9</v>
      </c>
      <c r="L900" s="211">
        <v>0</v>
      </c>
      <c r="M900" s="211">
        <v>0</v>
      </c>
      <c r="N900" s="211">
        <v>0</v>
      </c>
      <c r="O900" s="211">
        <f t="shared" ref="O900:O919" si="1863">M900+N900</f>
        <v>0</v>
      </c>
      <c r="P900" s="211">
        <v>0</v>
      </c>
      <c r="Q900" s="211">
        <v>0</v>
      </c>
      <c r="R900" s="211">
        <f t="shared" si="1721"/>
        <v>0</v>
      </c>
      <c r="S900" s="211">
        <f t="shared" ref="S900:S918" si="1864">Q900+R900</f>
        <v>0</v>
      </c>
      <c r="T900" s="211">
        <f t="shared" ref="T900:T918" si="1865">R900+S900</f>
        <v>0</v>
      </c>
      <c r="U900" s="211">
        <f t="shared" ref="U900" si="1866">S900+T900</f>
        <v>0</v>
      </c>
      <c r="V900" s="211">
        <f t="shared" ref="V900" si="1867">T900+U900</f>
        <v>0</v>
      </c>
      <c r="W900" s="211">
        <f t="shared" ref="W900" si="1868">U900+V900</f>
        <v>0</v>
      </c>
      <c r="X900" s="211">
        <f t="shared" si="1860"/>
        <v>0</v>
      </c>
      <c r="Y900" s="211">
        <v>5074.87</v>
      </c>
      <c r="Z900" s="211">
        <f t="shared" si="1861"/>
        <v>5074.87</v>
      </c>
      <c r="AA900" s="211">
        <v>-1173.9355</v>
      </c>
      <c r="AB900" s="211">
        <f t="shared" si="1862"/>
        <v>3900.9344999999998</v>
      </c>
    </row>
    <row r="901" spans="1:28" ht="30" customHeight="1" x14ac:dyDescent="0.2">
      <c r="A901" s="213" t="s">
        <v>1061</v>
      </c>
      <c r="B901" s="206" t="s">
        <v>146</v>
      </c>
      <c r="C901" s="206" t="s">
        <v>198</v>
      </c>
      <c r="D901" s="206" t="s">
        <v>192</v>
      </c>
      <c r="E901" s="206" t="s">
        <v>794</v>
      </c>
      <c r="F901" s="206" t="s">
        <v>1056</v>
      </c>
      <c r="G901" s="211"/>
      <c r="H901" s="211"/>
      <c r="I901" s="211"/>
      <c r="J901" s="211"/>
      <c r="K901" s="211">
        <v>2377.9</v>
      </c>
      <c r="L901" s="211">
        <v>0</v>
      </c>
      <c r="M901" s="211">
        <v>0</v>
      </c>
      <c r="N901" s="211">
        <v>0</v>
      </c>
      <c r="O901" s="211">
        <v>0</v>
      </c>
      <c r="P901" s="211">
        <v>0</v>
      </c>
      <c r="Q901" s="211">
        <v>0</v>
      </c>
      <c r="R901" s="211">
        <v>0</v>
      </c>
      <c r="S901" s="211">
        <v>0</v>
      </c>
      <c r="T901" s="211">
        <v>0</v>
      </c>
      <c r="U901" s="211">
        <v>0</v>
      </c>
      <c r="V901" s="211">
        <v>0</v>
      </c>
      <c r="W901" s="211">
        <v>0</v>
      </c>
      <c r="X901" s="211">
        <v>0</v>
      </c>
      <c r="Y901" s="211">
        <v>5074.87</v>
      </c>
      <c r="Z901" s="211">
        <v>0</v>
      </c>
      <c r="AA901" s="211">
        <v>3000</v>
      </c>
      <c r="AB901" s="211">
        <f t="shared" si="1862"/>
        <v>3000</v>
      </c>
    </row>
    <row r="902" spans="1:28" ht="20.25" customHeight="1" x14ac:dyDescent="0.2">
      <c r="A902" s="213" t="s">
        <v>1261</v>
      </c>
      <c r="B902" s="206" t="s">
        <v>146</v>
      </c>
      <c r="C902" s="206" t="s">
        <v>198</v>
      </c>
      <c r="D902" s="206" t="s">
        <v>192</v>
      </c>
      <c r="E902" s="206" t="s">
        <v>794</v>
      </c>
      <c r="F902" s="206" t="s">
        <v>1260</v>
      </c>
      <c r="G902" s="211"/>
      <c r="H902" s="211"/>
      <c r="I902" s="211"/>
      <c r="J902" s="211"/>
      <c r="K902" s="211">
        <v>2377.9</v>
      </c>
      <c r="L902" s="211">
        <v>0</v>
      </c>
      <c r="M902" s="211">
        <v>0</v>
      </c>
      <c r="N902" s="211">
        <v>0</v>
      </c>
      <c r="O902" s="211">
        <v>0</v>
      </c>
      <c r="P902" s="211">
        <v>0</v>
      </c>
      <c r="Q902" s="211">
        <v>0</v>
      </c>
      <c r="R902" s="211">
        <v>0</v>
      </c>
      <c r="S902" s="211">
        <v>0</v>
      </c>
      <c r="T902" s="211">
        <v>0</v>
      </c>
      <c r="U902" s="211">
        <v>0</v>
      </c>
      <c r="V902" s="211">
        <v>0</v>
      </c>
      <c r="W902" s="211">
        <v>0</v>
      </c>
      <c r="X902" s="211">
        <v>0</v>
      </c>
      <c r="Y902" s="211">
        <v>5074.87</v>
      </c>
      <c r="Z902" s="211">
        <v>0</v>
      </c>
      <c r="AA902" s="211">
        <v>1173.9355</v>
      </c>
      <c r="AB902" s="211">
        <f t="shared" ref="AB902" si="1869">Z902+AA902</f>
        <v>1173.9355</v>
      </c>
    </row>
    <row r="903" spans="1:28" ht="20.25" customHeight="1" x14ac:dyDescent="0.2">
      <c r="A903" s="213" t="s">
        <v>521</v>
      </c>
      <c r="B903" s="206" t="s">
        <v>146</v>
      </c>
      <c r="C903" s="206" t="s">
        <v>198</v>
      </c>
      <c r="D903" s="206" t="s">
        <v>192</v>
      </c>
      <c r="E903" s="206" t="s">
        <v>793</v>
      </c>
      <c r="F903" s="206"/>
      <c r="G903" s="211"/>
      <c r="H903" s="211">
        <f>H904+H906+H908+H914+H915+H907</f>
        <v>6110.6</v>
      </c>
      <c r="I903" s="211">
        <f>I904+I906+I908+I914+I915+I907</f>
        <v>12146.58</v>
      </c>
      <c r="J903" s="211">
        <f>H903+I903</f>
        <v>18257.18</v>
      </c>
      <c r="K903" s="211">
        <f>K904+K906+K908+K914+K915+K907+K905+K909+K910+K911+K912+K913</f>
        <v>15695.45</v>
      </c>
      <c r="L903" s="211">
        <f>L908+L909+L912</f>
        <v>2000</v>
      </c>
      <c r="M903" s="211">
        <f>M908+M909+M912</f>
        <v>2000</v>
      </c>
      <c r="N903" s="211">
        <f t="shared" ref="N903:Q903" si="1870">N908+N909+N912</f>
        <v>-2000</v>
      </c>
      <c r="O903" s="211">
        <f t="shared" si="1863"/>
        <v>0</v>
      </c>
      <c r="P903" s="211">
        <f t="shared" si="1870"/>
        <v>0</v>
      </c>
      <c r="Q903" s="211">
        <f t="shared" si="1870"/>
        <v>0</v>
      </c>
      <c r="R903" s="211">
        <f>R904+R906</f>
        <v>0</v>
      </c>
      <c r="S903" s="211">
        <f t="shared" ref="S903:T903" si="1871">S904+S906</f>
        <v>1100</v>
      </c>
      <c r="T903" s="211">
        <f t="shared" si="1871"/>
        <v>1800</v>
      </c>
      <c r="U903" s="211">
        <f t="shared" ref="U903:V903" si="1872">U904+U906</f>
        <v>0</v>
      </c>
      <c r="V903" s="211">
        <f t="shared" si="1872"/>
        <v>1800</v>
      </c>
      <c r="W903" s="211">
        <f t="shared" ref="W903" si="1873">W904+W906</f>
        <v>1000</v>
      </c>
      <c r="X903" s="211">
        <f>X904+X906+X907</f>
        <v>1800</v>
      </c>
      <c r="Y903" s="211">
        <f t="shared" ref="Y903:Z903" si="1874">Y904+Y906+Y907</f>
        <v>200</v>
      </c>
      <c r="Z903" s="211">
        <f t="shared" si="1874"/>
        <v>2000</v>
      </c>
      <c r="AA903" s="211">
        <f t="shared" ref="AA903:AB903" si="1875">AA904+AA906+AA907</f>
        <v>-39.722000000000001</v>
      </c>
      <c r="AB903" s="211">
        <f t="shared" si="1875"/>
        <v>1960.278</v>
      </c>
    </row>
    <row r="904" spans="1:28" ht="17.25" customHeight="1" x14ac:dyDescent="0.2">
      <c r="A904" s="213" t="s">
        <v>1274</v>
      </c>
      <c r="B904" s="206" t="s">
        <v>146</v>
      </c>
      <c r="C904" s="206" t="s">
        <v>198</v>
      </c>
      <c r="D904" s="206" t="s">
        <v>192</v>
      </c>
      <c r="E904" s="206" t="s">
        <v>838</v>
      </c>
      <c r="F904" s="206" t="s">
        <v>94</v>
      </c>
      <c r="G904" s="211"/>
      <c r="H904" s="211">
        <v>800</v>
      </c>
      <c r="I904" s="211">
        <v>0</v>
      </c>
      <c r="J904" s="211">
        <f>H904+I904</f>
        <v>800</v>
      </c>
      <c r="K904" s="211">
        <v>-716.25</v>
      </c>
      <c r="L904" s="211">
        <v>0</v>
      </c>
      <c r="M904" s="211">
        <v>0</v>
      </c>
      <c r="N904" s="211">
        <v>0</v>
      </c>
      <c r="O904" s="211">
        <f t="shared" si="1863"/>
        <v>0</v>
      </c>
      <c r="P904" s="211">
        <v>0</v>
      </c>
      <c r="Q904" s="211">
        <v>0</v>
      </c>
      <c r="R904" s="211">
        <f t="shared" si="1721"/>
        <v>0</v>
      </c>
      <c r="S904" s="211">
        <v>600</v>
      </c>
      <c r="T904" s="211">
        <v>800</v>
      </c>
      <c r="U904" s="211">
        <v>0</v>
      </c>
      <c r="V904" s="211">
        <v>800</v>
      </c>
      <c r="W904" s="211">
        <f>200+500</f>
        <v>700</v>
      </c>
      <c r="X904" s="211">
        <v>800</v>
      </c>
      <c r="Y904" s="211">
        <v>0</v>
      </c>
      <c r="Z904" s="211">
        <f t="shared" ref="Z904:Z918" si="1876">X904+Y904</f>
        <v>800</v>
      </c>
      <c r="AA904" s="211">
        <v>0</v>
      </c>
      <c r="AB904" s="211">
        <f t="shared" ref="AB904:AB918" si="1877">Z904+AA904</f>
        <v>800</v>
      </c>
    </row>
    <row r="905" spans="1:28" ht="17.25" hidden="1" customHeight="1" x14ac:dyDescent="0.2">
      <c r="A905" s="213" t="s">
        <v>1222</v>
      </c>
      <c r="B905" s="206" t="s">
        <v>146</v>
      </c>
      <c r="C905" s="206" t="s">
        <v>198</v>
      </c>
      <c r="D905" s="206" t="s">
        <v>192</v>
      </c>
      <c r="E905" s="206" t="s">
        <v>838</v>
      </c>
      <c r="F905" s="206" t="s">
        <v>0</v>
      </c>
      <c r="G905" s="211"/>
      <c r="H905" s="211"/>
      <c r="I905" s="211"/>
      <c r="J905" s="211"/>
      <c r="K905" s="211">
        <v>110</v>
      </c>
      <c r="L905" s="211">
        <v>0</v>
      </c>
      <c r="M905" s="211">
        <v>0</v>
      </c>
      <c r="N905" s="211">
        <v>0</v>
      </c>
      <c r="O905" s="211">
        <f t="shared" si="1863"/>
        <v>0</v>
      </c>
      <c r="P905" s="211">
        <v>0</v>
      </c>
      <c r="Q905" s="211">
        <v>0</v>
      </c>
      <c r="R905" s="211">
        <f t="shared" si="1721"/>
        <v>0</v>
      </c>
      <c r="S905" s="211">
        <f t="shared" si="1864"/>
        <v>0</v>
      </c>
      <c r="T905" s="211">
        <f t="shared" si="1865"/>
        <v>0</v>
      </c>
      <c r="U905" s="211">
        <f t="shared" ref="U905" si="1878">S905+T905</f>
        <v>0</v>
      </c>
      <c r="V905" s="211">
        <f t="shared" ref="V905:V918" si="1879">T905+U905</f>
        <v>0</v>
      </c>
      <c r="W905" s="211">
        <f t="shared" ref="W905" si="1880">U905+V905</f>
        <v>0</v>
      </c>
      <c r="X905" s="211">
        <v>0</v>
      </c>
      <c r="Y905" s="211">
        <f t="shared" ref="Y905" si="1881">W905+X905</f>
        <v>0</v>
      </c>
      <c r="Z905" s="211">
        <f t="shared" si="1876"/>
        <v>0</v>
      </c>
      <c r="AA905" s="211">
        <f t="shared" ref="AA905" si="1882">Y905+Z905</f>
        <v>0</v>
      </c>
      <c r="AB905" s="211">
        <f t="shared" si="1877"/>
        <v>0</v>
      </c>
    </row>
    <row r="906" spans="1:28" ht="15.75" customHeight="1" x14ac:dyDescent="0.2">
      <c r="A906" s="213" t="s">
        <v>1272</v>
      </c>
      <c r="B906" s="206" t="s">
        <v>146</v>
      </c>
      <c r="C906" s="206" t="s">
        <v>198</v>
      </c>
      <c r="D906" s="206" t="s">
        <v>192</v>
      </c>
      <c r="E906" s="206" t="s">
        <v>839</v>
      </c>
      <c r="F906" s="206" t="s">
        <v>94</v>
      </c>
      <c r="G906" s="211"/>
      <c r="H906" s="211">
        <v>1000</v>
      </c>
      <c r="I906" s="211">
        <v>0</v>
      </c>
      <c r="J906" s="211">
        <f t="shared" ref="J906:J946" si="1883">H906+I906</f>
        <v>1000</v>
      </c>
      <c r="K906" s="211">
        <v>0</v>
      </c>
      <c r="L906" s="211">
        <v>0</v>
      </c>
      <c r="M906" s="211">
        <v>0</v>
      </c>
      <c r="N906" s="211">
        <v>0</v>
      </c>
      <c r="O906" s="211">
        <f t="shared" si="1863"/>
        <v>0</v>
      </c>
      <c r="P906" s="211">
        <v>0</v>
      </c>
      <c r="Q906" s="211">
        <v>0</v>
      </c>
      <c r="R906" s="211">
        <f t="shared" si="1721"/>
        <v>0</v>
      </c>
      <c r="S906" s="211">
        <v>500</v>
      </c>
      <c r="T906" s="211">
        <v>1000</v>
      </c>
      <c r="U906" s="211">
        <v>0</v>
      </c>
      <c r="V906" s="211">
        <v>1000</v>
      </c>
      <c r="W906" s="211">
        <f>-200+500</f>
        <v>300</v>
      </c>
      <c r="X906" s="211">
        <v>1000</v>
      </c>
      <c r="Y906" s="211">
        <v>0</v>
      </c>
      <c r="Z906" s="211">
        <f t="shared" si="1876"/>
        <v>1000</v>
      </c>
      <c r="AA906" s="211">
        <v>-39.722000000000001</v>
      </c>
      <c r="AB906" s="211">
        <f t="shared" si="1877"/>
        <v>960.27800000000002</v>
      </c>
    </row>
    <row r="907" spans="1:28" ht="17.25" customHeight="1" x14ac:dyDescent="0.2">
      <c r="A907" s="213" t="s">
        <v>1107</v>
      </c>
      <c r="B907" s="206" t="s">
        <v>146</v>
      </c>
      <c r="C907" s="206" t="s">
        <v>198</v>
      </c>
      <c r="D907" s="206" t="s">
        <v>192</v>
      </c>
      <c r="E907" s="206" t="s">
        <v>839</v>
      </c>
      <c r="F907" s="206" t="s">
        <v>1106</v>
      </c>
      <c r="G907" s="211"/>
      <c r="H907" s="211"/>
      <c r="I907" s="211">
        <f>50+276.58+220</f>
        <v>546.57999999999993</v>
      </c>
      <c r="J907" s="211">
        <f>H907+I907</f>
        <v>546.57999999999993</v>
      </c>
      <c r="K907" s="211">
        <v>0</v>
      </c>
      <c r="L907" s="211">
        <v>0</v>
      </c>
      <c r="M907" s="211">
        <v>0</v>
      </c>
      <c r="N907" s="211">
        <v>0</v>
      </c>
      <c r="O907" s="211">
        <f t="shared" si="1863"/>
        <v>0</v>
      </c>
      <c r="P907" s="211">
        <v>0</v>
      </c>
      <c r="Q907" s="211">
        <v>0</v>
      </c>
      <c r="R907" s="211">
        <f t="shared" si="1721"/>
        <v>0</v>
      </c>
      <c r="S907" s="211">
        <f t="shared" si="1864"/>
        <v>0</v>
      </c>
      <c r="T907" s="211">
        <f t="shared" si="1865"/>
        <v>0</v>
      </c>
      <c r="U907" s="211">
        <f t="shared" ref="U907:U918" si="1884">S907+T907</f>
        <v>0</v>
      </c>
      <c r="V907" s="211">
        <f t="shared" si="1879"/>
        <v>0</v>
      </c>
      <c r="W907" s="211">
        <f t="shared" ref="W907:W918" si="1885">U907+V907</f>
        <v>0</v>
      </c>
      <c r="X907" s="211">
        <f t="shared" ref="X907:X917" si="1886">V907+W907</f>
        <v>0</v>
      </c>
      <c r="Y907" s="211">
        <v>200</v>
      </c>
      <c r="Z907" s="211">
        <f t="shared" si="1876"/>
        <v>200</v>
      </c>
      <c r="AA907" s="211">
        <v>0</v>
      </c>
      <c r="AB907" s="211">
        <f t="shared" si="1877"/>
        <v>200</v>
      </c>
    </row>
    <row r="908" spans="1:28" ht="17.25" hidden="1" customHeight="1" x14ac:dyDescent="0.2">
      <c r="A908" s="213" t="s">
        <v>340</v>
      </c>
      <c r="B908" s="206" t="s">
        <v>146</v>
      </c>
      <c r="C908" s="206" t="s">
        <v>198</v>
      </c>
      <c r="D908" s="206" t="s">
        <v>192</v>
      </c>
      <c r="E908" s="206" t="s">
        <v>793</v>
      </c>
      <c r="F908" s="206" t="s">
        <v>0</v>
      </c>
      <c r="G908" s="211"/>
      <c r="H908" s="211">
        <v>2000</v>
      </c>
      <c r="I908" s="211">
        <f>4000+3000+1000+1100+2500</f>
        <v>11600</v>
      </c>
      <c r="J908" s="211">
        <f t="shared" si="1883"/>
        <v>13600</v>
      </c>
      <c r="K908" s="211">
        <v>1900</v>
      </c>
      <c r="L908" s="211">
        <v>0</v>
      </c>
      <c r="M908" s="211">
        <v>0</v>
      </c>
      <c r="N908" s="211">
        <v>0</v>
      </c>
      <c r="O908" s="211">
        <f t="shared" si="1863"/>
        <v>0</v>
      </c>
      <c r="P908" s="211">
        <v>0</v>
      </c>
      <c r="Q908" s="211">
        <v>0</v>
      </c>
      <c r="R908" s="211">
        <f t="shared" si="1721"/>
        <v>0</v>
      </c>
      <c r="S908" s="211">
        <f t="shared" si="1864"/>
        <v>0</v>
      </c>
      <c r="T908" s="211">
        <f t="shared" si="1865"/>
        <v>0</v>
      </c>
      <c r="U908" s="211">
        <f t="shared" si="1884"/>
        <v>0</v>
      </c>
      <c r="V908" s="211">
        <f t="shared" si="1879"/>
        <v>0</v>
      </c>
      <c r="W908" s="211">
        <f t="shared" si="1885"/>
        <v>0</v>
      </c>
      <c r="X908" s="211">
        <f t="shared" si="1886"/>
        <v>0</v>
      </c>
      <c r="Y908" s="211">
        <f t="shared" ref="Y908:Y918" si="1887">W908+X908</f>
        <v>0</v>
      </c>
      <c r="Z908" s="211">
        <f t="shared" si="1876"/>
        <v>0</v>
      </c>
      <c r="AA908" s="211">
        <f t="shared" ref="AA908:AA918" si="1888">Y908+Z908</f>
        <v>0</v>
      </c>
      <c r="AB908" s="211">
        <f t="shared" si="1877"/>
        <v>0</v>
      </c>
    </row>
    <row r="909" spans="1:28" ht="42.75" hidden="1" customHeight="1" x14ac:dyDescent="0.2">
      <c r="A909" s="213" t="s">
        <v>916</v>
      </c>
      <c r="B909" s="206" t="s">
        <v>146</v>
      </c>
      <c r="C909" s="206" t="s">
        <v>198</v>
      </c>
      <c r="D909" s="206" t="s">
        <v>192</v>
      </c>
      <c r="E909" s="206" t="s">
        <v>906</v>
      </c>
      <c r="F909" s="206" t="s">
        <v>57</v>
      </c>
      <c r="G909" s="211"/>
      <c r="H909" s="211">
        <v>2000</v>
      </c>
      <c r="I909" s="211">
        <f>4000+3000+1000+1100+2500</f>
        <v>11600</v>
      </c>
      <c r="J909" s="211">
        <v>0</v>
      </c>
      <c r="K909" s="211">
        <f>7000-5000</f>
        <v>2000</v>
      </c>
      <c r="L909" s="211">
        <v>2000</v>
      </c>
      <c r="M909" s="211">
        <v>2000</v>
      </c>
      <c r="N909" s="211">
        <v>-2000</v>
      </c>
      <c r="O909" s="211">
        <f t="shared" si="1863"/>
        <v>0</v>
      </c>
      <c r="P909" s="211">
        <v>0</v>
      </c>
      <c r="Q909" s="211">
        <v>0</v>
      </c>
      <c r="R909" s="211">
        <f t="shared" si="1721"/>
        <v>0</v>
      </c>
      <c r="S909" s="211">
        <f t="shared" si="1864"/>
        <v>0</v>
      </c>
      <c r="T909" s="211">
        <f t="shared" si="1865"/>
        <v>0</v>
      </c>
      <c r="U909" s="211">
        <f t="shared" si="1884"/>
        <v>0</v>
      </c>
      <c r="V909" s="211">
        <f t="shared" si="1879"/>
        <v>0</v>
      </c>
      <c r="W909" s="211">
        <f t="shared" si="1885"/>
        <v>0</v>
      </c>
      <c r="X909" s="211">
        <f t="shared" si="1886"/>
        <v>0</v>
      </c>
      <c r="Y909" s="211">
        <f t="shared" si="1887"/>
        <v>0</v>
      </c>
      <c r="Z909" s="211">
        <f t="shared" si="1876"/>
        <v>0</v>
      </c>
      <c r="AA909" s="211">
        <f t="shared" si="1888"/>
        <v>0</v>
      </c>
      <c r="AB909" s="211">
        <f t="shared" si="1877"/>
        <v>0</v>
      </c>
    </row>
    <row r="910" spans="1:28" ht="17.25" hidden="1" customHeight="1" x14ac:dyDescent="0.2">
      <c r="A910" s="213" t="s">
        <v>915</v>
      </c>
      <c r="B910" s="206" t="s">
        <v>146</v>
      </c>
      <c r="C910" s="206" t="s">
        <v>198</v>
      </c>
      <c r="D910" s="206" t="s">
        <v>192</v>
      </c>
      <c r="E910" s="206" t="s">
        <v>907</v>
      </c>
      <c r="F910" s="206" t="s">
        <v>905</v>
      </c>
      <c r="G910" s="211"/>
      <c r="H910" s="211"/>
      <c r="I910" s="211"/>
      <c r="J910" s="211"/>
      <c r="K910" s="211">
        <v>1910.6</v>
      </c>
      <c r="L910" s="211">
        <v>0</v>
      </c>
      <c r="M910" s="211">
        <v>0</v>
      </c>
      <c r="N910" s="211">
        <v>0</v>
      </c>
      <c r="O910" s="211">
        <f t="shared" si="1863"/>
        <v>0</v>
      </c>
      <c r="P910" s="211">
        <v>0</v>
      </c>
      <c r="Q910" s="211">
        <v>0</v>
      </c>
      <c r="R910" s="211">
        <f t="shared" si="1721"/>
        <v>0</v>
      </c>
      <c r="S910" s="211">
        <f t="shared" si="1864"/>
        <v>0</v>
      </c>
      <c r="T910" s="211">
        <f t="shared" si="1865"/>
        <v>0</v>
      </c>
      <c r="U910" s="211">
        <f t="shared" si="1884"/>
        <v>0</v>
      </c>
      <c r="V910" s="211">
        <f t="shared" si="1879"/>
        <v>0</v>
      </c>
      <c r="W910" s="211">
        <f t="shared" si="1885"/>
        <v>0</v>
      </c>
      <c r="X910" s="211">
        <f t="shared" si="1886"/>
        <v>0</v>
      </c>
      <c r="Y910" s="211">
        <f t="shared" si="1887"/>
        <v>0</v>
      </c>
      <c r="Z910" s="211">
        <f t="shared" si="1876"/>
        <v>0</v>
      </c>
      <c r="AA910" s="211">
        <f t="shared" si="1888"/>
        <v>0</v>
      </c>
      <c r="AB910" s="211">
        <f t="shared" si="1877"/>
        <v>0</v>
      </c>
    </row>
    <row r="911" spans="1:28" ht="17.25" hidden="1" customHeight="1" x14ac:dyDescent="0.2">
      <c r="A911" s="213" t="s">
        <v>913</v>
      </c>
      <c r="B911" s="206" t="s">
        <v>146</v>
      </c>
      <c r="C911" s="206" t="s">
        <v>198</v>
      </c>
      <c r="D911" s="206" t="s">
        <v>192</v>
      </c>
      <c r="E911" s="206" t="s">
        <v>907</v>
      </c>
      <c r="F911" s="206" t="s">
        <v>0</v>
      </c>
      <c r="G911" s="211"/>
      <c r="H911" s="211"/>
      <c r="I911" s="211"/>
      <c r="J911" s="211"/>
      <c r="K911" s="211">
        <v>5000</v>
      </c>
      <c r="L911" s="211">
        <v>0</v>
      </c>
      <c r="M911" s="211">
        <v>0</v>
      </c>
      <c r="N911" s="211">
        <v>0</v>
      </c>
      <c r="O911" s="211">
        <f t="shared" si="1863"/>
        <v>0</v>
      </c>
      <c r="P911" s="211">
        <v>0</v>
      </c>
      <c r="Q911" s="211">
        <v>0</v>
      </c>
      <c r="R911" s="211">
        <f t="shared" si="1721"/>
        <v>0</v>
      </c>
      <c r="S911" s="211">
        <f t="shared" si="1864"/>
        <v>0</v>
      </c>
      <c r="T911" s="211">
        <f t="shared" si="1865"/>
        <v>0</v>
      </c>
      <c r="U911" s="211">
        <f t="shared" si="1884"/>
        <v>0</v>
      </c>
      <c r="V911" s="211">
        <f t="shared" si="1879"/>
        <v>0</v>
      </c>
      <c r="W911" s="211">
        <f t="shared" si="1885"/>
        <v>0</v>
      </c>
      <c r="X911" s="211">
        <f t="shared" si="1886"/>
        <v>0</v>
      </c>
      <c r="Y911" s="211">
        <f t="shared" si="1887"/>
        <v>0</v>
      </c>
      <c r="Z911" s="211">
        <f t="shared" si="1876"/>
        <v>0</v>
      </c>
      <c r="AA911" s="211">
        <f t="shared" si="1888"/>
        <v>0</v>
      </c>
      <c r="AB911" s="211">
        <f t="shared" si="1877"/>
        <v>0</v>
      </c>
    </row>
    <row r="912" spans="1:28" ht="17.25" hidden="1" customHeight="1" x14ac:dyDescent="0.2">
      <c r="A912" s="213" t="s">
        <v>858</v>
      </c>
      <c r="B912" s="206" t="s">
        <v>146</v>
      </c>
      <c r="C912" s="206" t="s">
        <v>198</v>
      </c>
      <c r="D912" s="206" t="s">
        <v>192</v>
      </c>
      <c r="E912" s="206" t="s">
        <v>859</v>
      </c>
      <c r="F912" s="206" t="s">
        <v>905</v>
      </c>
      <c r="G912" s="211"/>
      <c r="H912" s="211"/>
      <c r="I912" s="211"/>
      <c r="J912" s="211"/>
      <c r="K912" s="211">
        <v>1500</v>
      </c>
      <c r="L912" s="211">
        <v>0</v>
      </c>
      <c r="M912" s="211">
        <v>0</v>
      </c>
      <c r="N912" s="211">
        <v>0</v>
      </c>
      <c r="O912" s="211">
        <f t="shared" si="1863"/>
        <v>0</v>
      </c>
      <c r="P912" s="211">
        <v>0</v>
      </c>
      <c r="Q912" s="211">
        <v>0</v>
      </c>
      <c r="R912" s="211">
        <f t="shared" si="1721"/>
        <v>0</v>
      </c>
      <c r="S912" s="211">
        <f t="shared" si="1864"/>
        <v>0</v>
      </c>
      <c r="T912" s="211">
        <f t="shared" si="1865"/>
        <v>0</v>
      </c>
      <c r="U912" s="211">
        <f t="shared" si="1884"/>
        <v>0</v>
      </c>
      <c r="V912" s="211">
        <f t="shared" si="1879"/>
        <v>0</v>
      </c>
      <c r="W912" s="211">
        <f t="shared" si="1885"/>
        <v>0</v>
      </c>
      <c r="X912" s="211">
        <f t="shared" si="1886"/>
        <v>0</v>
      </c>
      <c r="Y912" s="211">
        <f t="shared" si="1887"/>
        <v>0</v>
      </c>
      <c r="Z912" s="211">
        <f t="shared" si="1876"/>
        <v>0</v>
      </c>
      <c r="AA912" s="211">
        <f t="shared" si="1888"/>
        <v>0</v>
      </c>
      <c r="AB912" s="211">
        <f t="shared" si="1877"/>
        <v>0</v>
      </c>
    </row>
    <row r="913" spans="1:28" ht="17.25" hidden="1" customHeight="1" x14ac:dyDescent="0.2">
      <c r="A913" s="213" t="s">
        <v>914</v>
      </c>
      <c r="B913" s="206" t="s">
        <v>146</v>
      </c>
      <c r="C913" s="206" t="s">
        <v>198</v>
      </c>
      <c r="D913" s="206" t="s">
        <v>192</v>
      </c>
      <c r="E913" s="206" t="s">
        <v>908</v>
      </c>
      <c r="F913" s="206" t="s">
        <v>905</v>
      </c>
      <c r="G913" s="211"/>
      <c r="H913" s="211"/>
      <c r="I913" s="211"/>
      <c r="J913" s="211"/>
      <c r="K913" s="211">
        <v>6301.7</v>
      </c>
      <c r="L913" s="211">
        <v>0</v>
      </c>
      <c r="M913" s="211">
        <v>0</v>
      </c>
      <c r="N913" s="211">
        <v>0</v>
      </c>
      <c r="O913" s="211">
        <f t="shared" si="1863"/>
        <v>0</v>
      </c>
      <c r="P913" s="211">
        <v>0</v>
      </c>
      <c r="Q913" s="211">
        <v>0</v>
      </c>
      <c r="R913" s="211">
        <f t="shared" si="1721"/>
        <v>0</v>
      </c>
      <c r="S913" s="211">
        <f t="shared" si="1864"/>
        <v>0</v>
      </c>
      <c r="T913" s="211">
        <f t="shared" si="1865"/>
        <v>0</v>
      </c>
      <c r="U913" s="211">
        <f t="shared" si="1884"/>
        <v>0</v>
      </c>
      <c r="V913" s="211">
        <f t="shared" si="1879"/>
        <v>0</v>
      </c>
      <c r="W913" s="211">
        <f t="shared" si="1885"/>
        <v>0</v>
      </c>
      <c r="X913" s="211">
        <f t="shared" si="1886"/>
        <v>0</v>
      </c>
      <c r="Y913" s="211">
        <f t="shared" si="1887"/>
        <v>0</v>
      </c>
      <c r="Z913" s="211">
        <f t="shared" si="1876"/>
        <v>0</v>
      </c>
      <c r="AA913" s="211">
        <f t="shared" si="1888"/>
        <v>0</v>
      </c>
      <c r="AB913" s="211">
        <f t="shared" si="1877"/>
        <v>0</v>
      </c>
    </row>
    <row r="914" spans="1:28" ht="53.25" hidden="1" customHeight="1" x14ac:dyDescent="0.2">
      <c r="A914" s="213" t="s">
        <v>858</v>
      </c>
      <c r="B914" s="206" t="s">
        <v>146</v>
      </c>
      <c r="C914" s="206" t="s">
        <v>198</v>
      </c>
      <c r="D914" s="206" t="s">
        <v>192</v>
      </c>
      <c r="E914" s="206" t="s">
        <v>860</v>
      </c>
      <c r="F914" s="206" t="s">
        <v>79</v>
      </c>
      <c r="G914" s="211"/>
      <c r="H914" s="211">
        <v>1410.6</v>
      </c>
      <c r="I914" s="211">
        <v>0</v>
      </c>
      <c r="J914" s="211">
        <f t="shared" si="1883"/>
        <v>1410.6</v>
      </c>
      <c r="K914" s="211">
        <v>-1410.6</v>
      </c>
      <c r="L914" s="211">
        <f t="shared" ref="L914:N917" si="1889">I914+J914</f>
        <v>1410.6</v>
      </c>
      <c r="M914" s="211">
        <f t="shared" si="1889"/>
        <v>0</v>
      </c>
      <c r="N914" s="211">
        <f t="shared" si="1889"/>
        <v>0</v>
      </c>
      <c r="O914" s="211">
        <f t="shared" si="1863"/>
        <v>0</v>
      </c>
      <c r="P914" s="211">
        <f t="shared" ref="P914:Q917" si="1890">M914+N914</f>
        <v>0</v>
      </c>
      <c r="Q914" s="211">
        <f t="shared" si="1890"/>
        <v>0</v>
      </c>
      <c r="R914" s="211">
        <f t="shared" si="1721"/>
        <v>0</v>
      </c>
      <c r="S914" s="211">
        <f t="shared" si="1864"/>
        <v>0</v>
      </c>
      <c r="T914" s="211">
        <f t="shared" si="1865"/>
        <v>0</v>
      </c>
      <c r="U914" s="211">
        <f t="shared" si="1884"/>
        <v>0</v>
      </c>
      <c r="V914" s="211">
        <f t="shared" si="1879"/>
        <v>0</v>
      </c>
      <c r="W914" s="211">
        <f t="shared" si="1885"/>
        <v>0</v>
      </c>
      <c r="X914" s="211">
        <f t="shared" si="1886"/>
        <v>0</v>
      </c>
      <c r="Y914" s="211">
        <f t="shared" si="1887"/>
        <v>0</v>
      </c>
      <c r="Z914" s="211">
        <f t="shared" si="1876"/>
        <v>0</v>
      </c>
      <c r="AA914" s="211">
        <f t="shared" si="1888"/>
        <v>0</v>
      </c>
      <c r="AB914" s="211">
        <f t="shared" si="1877"/>
        <v>0</v>
      </c>
    </row>
    <row r="915" spans="1:28" ht="54.75" hidden="1" customHeight="1" x14ac:dyDescent="0.2">
      <c r="A915" s="213" t="s">
        <v>858</v>
      </c>
      <c r="B915" s="206" t="s">
        <v>146</v>
      </c>
      <c r="C915" s="206" t="s">
        <v>198</v>
      </c>
      <c r="D915" s="206" t="s">
        <v>192</v>
      </c>
      <c r="E915" s="206" t="s">
        <v>859</v>
      </c>
      <c r="F915" s="206" t="s">
        <v>79</v>
      </c>
      <c r="G915" s="211"/>
      <c r="H915" s="211">
        <v>900</v>
      </c>
      <c r="I915" s="211">
        <v>0</v>
      </c>
      <c r="J915" s="211">
        <f t="shared" si="1883"/>
        <v>900</v>
      </c>
      <c r="K915" s="211">
        <v>-900</v>
      </c>
      <c r="L915" s="211">
        <f t="shared" si="1889"/>
        <v>900</v>
      </c>
      <c r="M915" s="211">
        <f t="shared" si="1889"/>
        <v>0</v>
      </c>
      <c r="N915" s="211">
        <f t="shared" si="1889"/>
        <v>0</v>
      </c>
      <c r="O915" s="211">
        <f t="shared" si="1863"/>
        <v>0</v>
      </c>
      <c r="P915" s="211">
        <f t="shared" si="1890"/>
        <v>0</v>
      </c>
      <c r="Q915" s="211">
        <f t="shared" si="1890"/>
        <v>0</v>
      </c>
      <c r="R915" s="211">
        <f t="shared" si="1721"/>
        <v>0</v>
      </c>
      <c r="S915" s="211">
        <f t="shared" si="1864"/>
        <v>0</v>
      </c>
      <c r="T915" s="211">
        <f t="shared" si="1865"/>
        <v>0</v>
      </c>
      <c r="U915" s="211">
        <f t="shared" si="1884"/>
        <v>0</v>
      </c>
      <c r="V915" s="211">
        <f t="shared" si="1879"/>
        <v>0</v>
      </c>
      <c r="W915" s="211">
        <f t="shared" si="1885"/>
        <v>0</v>
      </c>
      <c r="X915" s="211">
        <f t="shared" si="1886"/>
        <v>0</v>
      </c>
      <c r="Y915" s="211">
        <f t="shared" si="1887"/>
        <v>0</v>
      </c>
      <c r="Z915" s="211">
        <f t="shared" si="1876"/>
        <v>0</v>
      </c>
      <c r="AA915" s="211">
        <f t="shared" si="1888"/>
        <v>0</v>
      </c>
      <c r="AB915" s="211">
        <f t="shared" si="1877"/>
        <v>0</v>
      </c>
    </row>
    <row r="916" spans="1:28" ht="60" hidden="1" customHeight="1" x14ac:dyDescent="0.2">
      <c r="A916" s="227" t="s">
        <v>791</v>
      </c>
      <c r="B916" s="225" t="s">
        <v>146</v>
      </c>
      <c r="C916" s="206" t="s">
        <v>198</v>
      </c>
      <c r="D916" s="206" t="s">
        <v>192</v>
      </c>
      <c r="E916" s="206" t="s">
        <v>792</v>
      </c>
      <c r="F916" s="206"/>
      <c r="G916" s="211"/>
      <c r="H916" s="211"/>
      <c r="I916" s="211">
        <f>I917</f>
        <v>0</v>
      </c>
      <c r="J916" s="211">
        <f t="shared" si="1883"/>
        <v>0</v>
      </c>
      <c r="K916" s="211">
        <f>K917</f>
        <v>0</v>
      </c>
      <c r="L916" s="211">
        <f t="shared" si="1889"/>
        <v>0</v>
      </c>
      <c r="M916" s="211">
        <f t="shared" si="1889"/>
        <v>0</v>
      </c>
      <c r="N916" s="211">
        <f t="shared" si="1889"/>
        <v>0</v>
      </c>
      <c r="O916" s="211">
        <f t="shared" si="1863"/>
        <v>0</v>
      </c>
      <c r="P916" s="211">
        <f t="shared" si="1890"/>
        <v>0</v>
      </c>
      <c r="Q916" s="211">
        <f t="shared" si="1890"/>
        <v>0</v>
      </c>
      <c r="R916" s="211">
        <f t="shared" si="1721"/>
        <v>0</v>
      </c>
      <c r="S916" s="211">
        <f t="shared" si="1864"/>
        <v>0</v>
      </c>
      <c r="T916" s="211">
        <f t="shared" si="1865"/>
        <v>0</v>
      </c>
      <c r="U916" s="211">
        <f t="shared" si="1884"/>
        <v>0</v>
      </c>
      <c r="V916" s="211">
        <f t="shared" si="1879"/>
        <v>0</v>
      </c>
      <c r="W916" s="211">
        <f t="shared" si="1885"/>
        <v>0</v>
      </c>
      <c r="X916" s="211">
        <f t="shared" si="1886"/>
        <v>0</v>
      </c>
      <c r="Y916" s="211">
        <f t="shared" si="1887"/>
        <v>0</v>
      </c>
      <c r="Z916" s="211">
        <f t="shared" si="1876"/>
        <v>0</v>
      </c>
      <c r="AA916" s="211">
        <f t="shared" si="1888"/>
        <v>0</v>
      </c>
      <c r="AB916" s="211">
        <f t="shared" si="1877"/>
        <v>0</v>
      </c>
    </row>
    <row r="917" spans="1:28" ht="30.75" hidden="1" customHeight="1" x14ac:dyDescent="0.2">
      <c r="A917" s="227" t="s">
        <v>1222</v>
      </c>
      <c r="B917" s="225" t="s">
        <v>146</v>
      </c>
      <c r="C917" s="206" t="s">
        <v>198</v>
      </c>
      <c r="D917" s="206" t="s">
        <v>192</v>
      </c>
      <c r="E917" s="206" t="s">
        <v>792</v>
      </c>
      <c r="F917" s="206" t="s">
        <v>94</v>
      </c>
      <c r="G917" s="211"/>
      <c r="H917" s="211"/>
      <c r="I917" s="211">
        <v>0</v>
      </c>
      <c r="J917" s="211">
        <f t="shared" si="1883"/>
        <v>0</v>
      </c>
      <c r="K917" s="211">
        <v>0</v>
      </c>
      <c r="L917" s="211">
        <f t="shared" si="1889"/>
        <v>0</v>
      </c>
      <c r="M917" s="211">
        <f t="shared" si="1889"/>
        <v>0</v>
      </c>
      <c r="N917" s="211">
        <f t="shared" si="1889"/>
        <v>0</v>
      </c>
      <c r="O917" s="211">
        <f t="shared" si="1863"/>
        <v>0</v>
      </c>
      <c r="P917" s="211">
        <f t="shared" si="1890"/>
        <v>0</v>
      </c>
      <c r="Q917" s="211">
        <f t="shared" si="1890"/>
        <v>0</v>
      </c>
      <c r="R917" s="211">
        <f t="shared" si="1721"/>
        <v>0</v>
      </c>
      <c r="S917" s="211">
        <f t="shared" si="1864"/>
        <v>0</v>
      </c>
      <c r="T917" s="211">
        <f t="shared" si="1865"/>
        <v>0</v>
      </c>
      <c r="U917" s="211">
        <f t="shared" si="1884"/>
        <v>0</v>
      </c>
      <c r="V917" s="211">
        <f t="shared" si="1879"/>
        <v>0</v>
      </c>
      <c r="W917" s="211">
        <f t="shared" si="1885"/>
        <v>0</v>
      </c>
      <c r="X917" s="211">
        <f t="shared" si="1886"/>
        <v>0</v>
      </c>
      <c r="Y917" s="211">
        <f t="shared" si="1887"/>
        <v>0</v>
      </c>
      <c r="Z917" s="211">
        <f t="shared" si="1876"/>
        <v>0</v>
      </c>
      <c r="AA917" s="211">
        <f t="shared" si="1888"/>
        <v>0</v>
      </c>
      <c r="AB917" s="211">
        <f t="shared" si="1877"/>
        <v>0</v>
      </c>
    </row>
    <row r="918" spans="1:28" ht="29.25" hidden="1" customHeight="1" x14ac:dyDescent="0.2">
      <c r="A918" s="213" t="s">
        <v>519</v>
      </c>
      <c r="B918" s="225">
        <v>801</v>
      </c>
      <c r="C918" s="206" t="s">
        <v>198</v>
      </c>
      <c r="D918" s="206" t="s">
        <v>192</v>
      </c>
      <c r="E918" s="206" t="s">
        <v>800</v>
      </c>
      <c r="F918" s="206" t="s">
        <v>79</v>
      </c>
      <c r="G918" s="211"/>
      <c r="H918" s="211">
        <v>0</v>
      </c>
      <c r="I918" s="211">
        <v>1000</v>
      </c>
      <c r="J918" s="211">
        <f t="shared" si="1883"/>
        <v>1000</v>
      </c>
      <c r="K918" s="211">
        <v>0</v>
      </c>
      <c r="L918" s="211">
        <v>0</v>
      </c>
      <c r="M918" s="211">
        <v>0</v>
      </c>
      <c r="N918" s="211">
        <v>1</v>
      </c>
      <c r="O918" s="211">
        <f t="shared" si="1863"/>
        <v>1</v>
      </c>
      <c r="P918" s="211">
        <v>3</v>
      </c>
      <c r="Q918" s="211">
        <v>3</v>
      </c>
      <c r="R918" s="211">
        <f t="shared" ref="R918:R993" si="1891">P918+Q918</f>
        <v>6</v>
      </c>
      <c r="S918" s="211">
        <f t="shared" si="1864"/>
        <v>9</v>
      </c>
      <c r="T918" s="211">
        <f t="shared" si="1865"/>
        <v>15</v>
      </c>
      <c r="U918" s="211">
        <f t="shared" si="1884"/>
        <v>24</v>
      </c>
      <c r="V918" s="211">
        <f t="shared" si="1879"/>
        <v>39</v>
      </c>
      <c r="W918" s="211">
        <f t="shared" si="1885"/>
        <v>63</v>
      </c>
      <c r="X918" s="211">
        <v>0</v>
      </c>
      <c r="Y918" s="211">
        <f t="shared" si="1887"/>
        <v>63</v>
      </c>
      <c r="Z918" s="211">
        <f t="shared" si="1876"/>
        <v>63</v>
      </c>
      <c r="AA918" s="211">
        <f t="shared" si="1888"/>
        <v>126</v>
      </c>
      <c r="AB918" s="211">
        <f t="shared" si="1877"/>
        <v>189</v>
      </c>
    </row>
    <row r="919" spans="1:28" ht="64.5" customHeight="1" x14ac:dyDescent="0.2">
      <c r="A919" s="213" t="s">
        <v>1176</v>
      </c>
      <c r="B919" s="225">
        <v>801</v>
      </c>
      <c r="C919" s="206" t="s">
        <v>198</v>
      </c>
      <c r="D919" s="206" t="s">
        <v>192</v>
      </c>
      <c r="E919" s="206" t="s">
        <v>1177</v>
      </c>
      <c r="F919" s="206"/>
      <c r="G919" s="211"/>
      <c r="H919" s="211"/>
      <c r="I919" s="211"/>
      <c r="J919" s="211"/>
      <c r="K919" s="211"/>
      <c r="L919" s="211"/>
      <c r="M919" s="211">
        <v>0</v>
      </c>
      <c r="N919" s="211">
        <v>1444.6</v>
      </c>
      <c r="O919" s="211">
        <f t="shared" si="1863"/>
        <v>1444.6</v>
      </c>
      <c r="P919" s="211">
        <v>1444.6</v>
      </c>
      <c r="Q919" s="211">
        <v>13371.9</v>
      </c>
      <c r="R919" s="211">
        <f t="shared" si="1891"/>
        <v>14816.5</v>
      </c>
      <c r="S919" s="211">
        <v>17525.7</v>
      </c>
      <c r="T919" s="211">
        <f>T920</f>
        <v>32342.2</v>
      </c>
      <c r="U919" s="211">
        <f t="shared" ref="U919:V919" si="1892">U920</f>
        <v>-21667</v>
      </c>
      <c r="V919" s="211">
        <f t="shared" si="1892"/>
        <v>10675.2</v>
      </c>
      <c r="W919" s="211">
        <f t="shared" ref="W919" si="1893">W920</f>
        <v>3059.6</v>
      </c>
      <c r="X919" s="211">
        <f>X920+X921</f>
        <v>14985.5</v>
      </c>
      <c r="Y919" s="211">
        <f t="shared" ref="Y919:Z919" si="1894">Y920+Y921</f>
        <v>10155</v>
      </c>
      <c r="Z919" s="211">
        <f t="shared" si="1894"/>
        <v>25140.5</v>
      </c>
      <c r="AA919" s="211">
        <f t="shared" ref="AA919:AB919" si="1895">AA920+AA921</f>
        <v>0</v>
      </c>
      <c r="AB919" s="211">
        <f t="shared" si="1895"/>
        <v>25140.5</v>
      </c>
    </row>
    <row r="920" spans="1:28" ht="30" hidden="1" customHeight="1" x14ac:dyDescent="0.2">
      <c r="A920" s="213" t="s">
        <v>1061</v>
      </c>
      <c r="B920" s="225">
        <v>801</v>
      </c>
      <c r="C920" s="206" t="s">
        <v>198</v>
      </c>
      <c r="D920" s="206" t="s">
        <v>192</v>
      </c>
      <c r="E920" s="206" t="s">
        <v>982</v>
      </c>
      <c r="F920" s="206" t="s">
        <v>1056</v>
      </c>
      <c r="G920" s="211"/>
      <c r="H920" s="211"/>
      <c r="I920" s="211"/>
      <c r="J920" s="211"/>
      <c r="K920" s="211"/>
      <c r="L920" s="211"/>
      <c r="M920" s="211"/>
      <c r="N920" s="211"/>
      <c r="O920" s="211"/>
      <c r="P920" s="211"/>
      <c r="Q920" s="211"/>
      <c r="R920" s="211"/>
      <c r="S920" s="211">
        <v>16858.7</v>
      </c>
      <c r="T920" s="211">
        <v>32342.2</v>
      </c>
      <c r="U920" s="211">
        <v>-21667</v>
      </c>
      <c r="V920" s="211">
        <v>10675.2</v>
      </c>
      <c r="W920" s="211">
        <v>3059.6</v>
      </c>
      <c r="X920" s="211">
        <v>14985.5</v>
      </c>
      <c r="Y920" s="211">
        <v>-14985.5</v>
      </c>
      <c r="Z920" s="211">
        <f>X920+Y920</f>
        <v>0</v>
      </c>
      <c r="AA920" s="211">
        <v>0</v>
      </c>
      <c r="AB920" s="211">
        <f>Z920+AA920</f>
        <v>0</v>
      </c>
    </row>
    <row r="921" spans="1:28" ht="30" customHeight="1" x14ac:dyDescent="0.2">
      <c r="A921" s="213" t="s">
        <v>1061</v>
      </c>
      <c r="B921" s="225">
        <v>801</v>
      </c>
      <c r="C921" s="206" t="s">
        <v>198</v>
      </c>
      <c r="D921" s="206" t="s">
        <v>192</v>
      </c>
      <c r="E921" s="206" t="s">
        <v>1177</v>
      </c>
      <c r="F921" s="206" t="s">
        <v>1056</v>
      </c>
      <c r="G921" s="211"/>
      <c r="H921" s="211"/>
      <c r="I921" s="211"/>
      <c r="J921" s="211"/>
      <c r="K921" s="211"/>
      <c r="L921" s="211"/>
      <c r="M921" s="211"/>
      <c r="N921" s="211"/>
      <c r="O921" s="211"/>
      <c r="P921" s="211"/>
      <c r="Q921" s="211"/>
      <c r="R921" s="211"/>
      <c r="S921" s="211">
        <v>16858.7</v>
      </c>
      <c r="T921" s="211">
        <v>32342.2</v>
      </c>
      <c r="U921" s="211">
        <v>-21667</v>
      </c>
      <c r="V921" s="211">
        <v>10675.2</v>
      </c>
      <c r="W921" s="211">
        <v>3059.6</v>
      </c>
      <c r="X921" s="211">
        <v>0</v>
      </c>
      <c r="Y921" s="211">
        <v>25140.5</v>
      </c>
      <c r="Z921" s="211">
        <f>X921+Y921</f>
        <v>25140.5</v>
      </c>
      <c r="AA921" s="211">
        <v>0</v>
      </c>
      <c r="AB921" s="211">
        <f>Z921+AA921</f>
        <v>25140.5</v>
      </c>
    </row>
    <row r="922" spans="1:28" ht="126" customHeight="1" x14ac:dyDescent="0.2">
      <c r="A922" s="213" t="s">
        <v>1014</v>
      </c>
      <c r="B922" s="206" t="s">
        <v>146</v>
      </c>
      <c r="C922" s="206" t="s">
        <v>198</v>
      </c>
      <c r="D922" s="206" t="s">
        <v>192</v>
      </c>
      <c r="E922" s="206" t="s">
        <v>1175</v>
      </c>
      <c r="F922" s="206"/>
      <c r="G922" s="211"/>
      <c r="H922" s="211"/>
      <c r="I922" s="211"/>
      <c r="J922" s="211"/>
      <c r="K922" s="211"/>
      <c r="L922" s="211"/>
      <c r="M922" s="211"/>
      <c r="N922" s="211"/>
      <c r="O922" s="211"/>
      <c r="P922" s="211"/>
      <c r="Q922" s="211"/>
      <c r="R922" s="211">
        <f>R923</f>
        <v>0</v>
      </c>
      <c r="S922" s="211">
        <f t="shared" ref="S922:W922" si="1896">S923</f>
        <v>16858.7</v>
      </c>
      <c r="T922" s="211">
        <f t="shared" si="1896"/>
        <v>16858.7</v>
      </c>
      <c r="U922" s="211">
        <f t="shared" si="1896"/>
        <v>-4761.5</v>
      </c>
      <c r="V922" s="211">
        <f t="shared" si="1896"/>
        <v>12097.2</v>
      </c>
      <c r="W922" s="211">
        <f t="shared" si="1896"/>
        <v>-132.19999999999999</v>
      </c>
      <c r="X922" s="211">
        <f>X923+X924</f>
        <v>11768</v>
      </c>
      <c r="Y922" s="211">
        <f t="shared" ref="Y922:Z922" si="1897">Y923+Y924</f>
        <v>6431.2999999999993</v>
      </c>
      <c r="Z922" s="211">
        <f t="shared" si="1897"/>
        <v>18199.3</v>
      </c>
      <c r="AA922" s="211">
        <f t="shared" ref="AA922:AB922" si="1898">AA923+AA924</f>
        <v>0</v>
      </c>
      <c r="AB922" s="211">
        <f t="shared" si="1898"/>
        <v>18199.3</v>
      </c>
    </row>
    <row r="923" spans="1:28" ht="36" hidden="1" customHeight="1" x14ac:dyDescent="0.2">
      <c r="A923" s="213" t="s">
        <v>1061</v>
      </c>
      <c r="B923" s="206" t="s">
        <v>146</v>
      </c>
      <c r="C923" s="206" t="s">
        <v>198</v>
      </c>
      <c r="D923" s="206" t="s">
        <v>192</v>
      </c>
      <c r="E923" s="206" t="s">
        <v>1071</v>
      </c>
      <c r="F923" s="206" t="s">
        <v>1056</v>
      </c>
      <c r="G923" s="211"/>
      <c r="H923" s="211"/>
      <c r="I923" s="211"/>
      <c r="J923" s="211"/>
      <c r="K923" s="211"/>
      <c r="L923" s="211"/>
      <c r="M923" s="211"/>
      <c r="N923" s="211"/>
      <c r="O923" s="211"/>
      <c r="P923" s="211"/>
      <c r="Q923" s="211"/>
      <c r="R923" s="211"/>
      <c r="S923" s="211">
        <v>16858.7</v>
      </c>
      <c r="T923" s="211">
        <f t="shared" ref="T923" si="1899">R923+S923</f>
        <v>16858.7</v>
      </c>
      <c r="U923" s="211">
        <v>-4761.5</v>
      </c>
      <c r="V923" s="211">
        <v>12097.2</v>
      </c>
      <c r="W923" s="211">
        <v>-132.19999999999999</v>
      </c>
      <c r="X923" s="211">
        <v>11768</v>
      </c>
      <c r="Y923" s="211">
        <v>-11768</v>
      </c>
      <c r="Z923" s="211">
        <f t="shared" ref="Z923" si="1900">X923+Y923</f>
        <v>0</v>
      </c>
      <c r="AA923" s="211">
        <v>0</v>
      </c>
      <c r="AB923" s="211">
        <f t="shared" ref="AB923:AB924" si="1901">Z923+AA923</f>
        <v>0</v>
      </c>
    </row>
    <row r="924" spans="1:28" ht="36" customHeight="1" x14ac:dyDescent="0.2">
      <c r="A924" s="213" t="s">
        <v>1061</v>
      </c>
      <c r="B924" s="206" t="s">
        <v>146</v>
      </c>
      <c r="C924" s="206" t="s">
        <v>198</v>
      </c>
      <c r="D924" s="206" t="s">
        <v>192</v>
      </c>
      <c r="E924" s="206" t="s">
        <v>1175</v>
      </c>
      <c r="F924" s="206" t="s">
        <v>1056</v>
      </c>
      <c r="G924" s="211"/>
      <c r="H924" s="211"/>
      <c r="I924" s="211"/>
      <c r="J924" s="211"/>
      <c r="K924" s="211"/>
      <c r="L924" s="211"/>
      <c r="M924" s="211"/>
      <c r="N924" s="211"/>
      <c r="O924" s="211"/>
      <c r="P924" s="211"/>
      <c r="Q924" s="211"/>
      <c r="R924" s="211"/>
      <c r="S924" s="211">
        <v>16858.7</v>
      </c>
      <c r="T924" s="211">
        <f t="shared" ref="T924" si="1902">R924+S924</f>
        <v>16858.7</v>
      </c>
      <c r="U924" s="211">
        <v>-4761.5</v>
      </c>
      <c r="V924" s="211">
        <v>12097.2</v>
      </c>
      <c r="W924" s="211">
        <v>-132.19999999999999</v>
      </c>
      <c r="X924" s="211">
        <v>0</v>
      </c>
      <c r="Y924" s="211">
        <v>18199.3</v>
      </c>
      <c r="Z924" s="211">
        <f t="shared" ref="Z924" si="1903">X924+Y924</f>
        <v>18199.3</v>
      </c>
      <c r="AA924" s="211">
        <v>0</v>
      </c>
      <c r="AB924" s="211">
        <f t="shared" si="1901"/>
        <v>18199.3</v>
      </c>
    </row>
    <row r="925" spans="1:28" ht="34.5" customHeight="1" x14ac:dyDescent="0.2">
      <c r="A925" s="273" t="s">
        <v>1010</v>
      </c>
      <c r="B925" s="206" t="s">
        <v>146</v>
      </c>
      <c r="C925" s="206" t="s">
        <v>198</v>
      </c>
      <c r="D925" s="206" t="s">
        <v>192</v>
      </c>
      <c r="E925" s="226" t="s">
        <v>1158</v>
      </c>
      <c r="F925" s="206"/>
      <c r="G925" s="211"/>
      <c r="H925" s="211"/>
      <c r="I925" s="211"/>
      <c r="J925" s="211"/>
      <c r="K925" s="211"/>
      <c r="L925" s="211"/>
      <c r="M925" s="211"/>
      <c r="N925" s="211"/>
      <c r="O925" s="211"/>
      <c r="P925" s="211"/>
      <c r="Q925" s="211"/>
      <c r="R925" s="211">
        <f>R926+R927</f>
        <v>0</v>
      </c>
      <c r="S925" s="211">
        <f t="shared" ref="S925:T925" si="1904">S926+S927</f>
        <v>874.40000000000009</v>
      </c>
      <c r="T925" s="211">
        <f t="shared" si="1904"/>
        <v>874.40000000000009</v>
      </c>
      <c r="U925" s="211">
        <f t="shared" ref="U925:V925" si="1905">U926+U927</f>
        <v>-476.67</v>
      </c>
      <c r="V925" s="211">
        <f t="shared" si="1905"/>
        <v>782.73</v>
      </c>
      <c r="W925" s="211">
        <f t="shared" ref="W925" si="1906">W926+W927</f>
        <v>-358.89</v>
      </c>
      <c r="X925" s="211">
        <f>X926+X927+X928</f>
        <v>1127.4799999999998</v>
      </c>
      <c r="Y925" s="211">
        <f t="shared" ref="Y925:Z925" si="1907">Y926+Y927+Y928</f>
        <v>-627.48</v>
      </c>
      <c r="Z925" s="211">
        <f t="shared" si="1907"/>
        <v>500</v>
      </c>
      <c r="AA925" s="211">
        <f t="shared" ref="AA925:AB925" si="1908">AA926+AA927+AA928</f>
        <v>0</v>
      </c>
      <c r="AB925" s="211">
        <f t="shared" si="1908"/>
        <v>500</v>
      </c>
    </row>
    <row r="926" spans="1:28" ht="31.5" hidden="1" customHeight="1" x14ac:dyDescent="0.2">
      <c r="A926" s="273" t="s">
        <v>1061</v>
      </c>
      <c r="B926" s="206" t="s">
        <v>146</v>
      </c>
      <c r="C926" s="206" t="s">
        <v>198</v>
      </c>
      <c r="D926" s="206" t="s">
        <v>192</v>
      </c>
      <c r="E926" s="226" t="s">
        <v>1072</v>
      </c>
      <c r="F926" s="206" t="s">
        <v>1056</v>
      </c>
      <c r="G926" s="211"/>
      <c r="H926" s="211"/>
      <c r="I926" s="211"/>
      <c r="J926" s="211"/>
      <c r="K926" s="211"/>
      <c r="L926" s="211"/>
      <c r="M926" s="211"/>
      <c r="N926" s="211"/>
      <c r="O926" s="211"/>
      <c r="P926" s="211"/>
      <c r="Q926" s="211"/>
      <c r="R926" s="211"/>
      <c r="S926" s="211">
        <v>865.7</v>
      </c>
      <c r="T926" s="211">
        <f>R926+S926</f>
        <v>865.7</v>
      </c>
      <c r="U926" s="211">
        <v>-475.8</v>
      </c>
      <c r="V926" s="211">
        <v>774.9</v>
      </c>
      <c r="W926" s="211">
        <v>-366.5</v>
      </c>
      <c r="X926" s="211">
        <v>1116.1999999999998</v>
      </c>
      <c r="Y926" s="211">
        <v>-1116.2</v>
      </c>
      <c r="Z926" s="211">
        <f>X926+Y926</f>
        <v>0</v>
      </c>
      <c r="AA926" s="211">
        <v>0</v>
      </c>
      <c r="AB926" s="211">
        <f>Z926+AA926</f>
        <v>0</v>
      </c>
    </row>
    <row r="927" spans="1:28" ht="32.25" hidden="1" customHeight="1" x14ac:dyDescent="0.2">
      <c r="A927" s="294" t="s">
        <v>1061</v>
      </c>
      <c r="B927" s="206" t="s">
        <v>146</v>
      </c>
      <c r="C927" s="206" t="s">
        <v>198</v>
      </c>
      <c r="D927" s="206" t="s">
        <v>192</v>
      </c>
      <c r="E927" s="226" t="s">
        <v>1072</v>
      </c>
      <c r="F927" s="206" t="s">
        <v>1056</v>
      </c>
      <c r="G927" s="211"/>
      <c r="H927" s="211"/>
      <c r="I927" s="211"/>
      <c r="J927" s="211"/>
      <c r="K927" s="211"/>
      <c r="L927" s="211"/>
      <c r="M927" s="211"/>
      <c r="N927" s="211"/>
      <c r="O927" s="211"/>
      <c r="P927" s="211"/>
      <c r="Q927" s="211"/>
      <c r="R927" s="211"/>
      <c r="S927" s="211">
        <v>8.6999999999999993</v>
      </c>
      <c r="T927" s="211">
        <f>R927+S927</f>
        <v>8.6999999999999993</v>
      </c>
      <c r="U927" s="211">
        <v>-0.87</v>
      </c>
      <c r="V927" s="211">
        <v>7.83</v>
      </c>
      <c r="W927" s="211">
        <v>7.61</v>
      </c>
      <c r="X927" s="211">
        <v>11.280000000000001</v>
      </c>
      <c r="Y927" s="211">
        <v>-11.28</v>
      </c>
      <c r="Z927" s="211">
        <f>X927+Y927</f>
        <v>0</v>
      </c>
      <c r="AA927" s="211">
        <v>0</v>
      </c>
      <c r="AB927" s="211">
        <f>Z927+AA927</f>
        <v>0</v>
      </c>
    </row>
    <row r="928" spans="1:28" ht="32.25" customHeight="1" x14ac:dyDescent="0.2">
      <c r="A928" s="273" t="s">
        <v>1061</v>
      </c>
      <c r="B928" s="206" t="s">
        <v>146</v>
      </c>
      <c r="C928" s="206" t="s">
        <v>198</v>
      </c>
      <c r="D928" s="206" t="s">
        <v>192</v>
      </c>
      <c r="E928" s="226" t="s">
        <v>1158</v>
      </c>
      <c r="F928" s="206" t="s">
        <v>1056</v>
      </c>
      <c r="G928" s="211"/>
      <c r="H928" s="211"/>
      <c r="I928" s="211"/>
      <c r="J928" s="211"/>
      <c r="K928" s="211"/>
      <c r="L928" s="211"/>
      <c r="M928" s="211"/>
      <c r="N928" s="211"/>
      <c r="O928" s="211"/>
      <c r="P928" s="211"/>
      <c r="Q928" s="211"/>
      <c r="R928" s="211"/>
      <c r="S928" s="211">
        <v>865.7</v>
      </c>
      <c r="T928" s="211">
        <f>R928+S928</f>
        <v>865.7</v>
      </c>
      <c r="U928" s="211">
        <v>-475.8</v>
      </c>
      <c r="V928" s="211">
        <v>774.9</v>
      </c>
      <c r="W928" s="211">
        <v>-366.5</v>
      </c>
      <c r="X928" s="211">
        <v>0</v>
      </c>
      <c r="Y928" s="211">
        <v>500</v>
      </c>
      <c r="Z928" s="211">
        <f>X928+Y928</f>
        <v>500</v>
      </c>
      <c r="AA928" s="211">
        <v>0</v>
      </c>
      <c r="AB928" s="211">
        <f>Z928+AA928</f>
        <v>500</v>
      </c>
    </row>
    <row r="929" spans="1:28" ht="49.5" customHeight="1" x14ac:dyDescent="0.2">
      <c r="A929" s="213" t="s">
        <v>1227</v>
      </c>
      <c r="B929" s="225">
        <v>801</v>
      </c>
      <c r="C929" s="206" t="s">
        <v>198</v>
      </c>
      <c r="D929" s="206" t="s">
        <v>192</v>
      </c>
      <c r="E929" s="206" t="s">
        <v>1228</v>
      </c>
      <c r="F929" s="206"/>
      <c r="G929" s="211"/>
      <c r="H929" s="211"/>
      <c r="I929" s="211"/>
      <c r="J929" s="211"/>
      <c r="K929" s="211"/>
      <c r="L929" s="211"/>
      <c r="M929" s="211"/>
      <c r="N929" s="211"/>
      <c r="O929" s="211"/>
      <c r="P929" s="211"/>
      <c r="Q929" s="211"/>
      <c r="R929" s="211" t="e">
        <f>R930+#REF!</f>
        <v>#REF!</v>
      </c>
      <c r="S929" s="211" t="e">
        <f>S930+#REF!</f>
        <v>#REF!</v>
      </c>
      <c r="T929" s="211" t="e">
        <f>T930+#REF!</f>
        <v>#REF!</v>
      </c>
      <c r="U929" s="211" t="e">
        <f>U930+#REF!</f>
        <v>#REF!</v>
      </c>
      <c r="V929" s="211" t="e">
        <f>V930+#REF!</f>
        <v>#REF!</v>
      </c>
      <c r="W929" s="211" t="e">
        <f>W930+#REF!</f>
        <v>#REF!</v>
      </c>
      <c r="X929" s="211">
        <f>X930+X931</f>
        <v>0</v>
      </c>
      <c r="Y929" s="211">
        <f t="shared" ref="Y929:Z929" si="1909">Y930+Y931</f>
        <v>50707.07</v>
      </c>
      <c r="Z929" s="211">
        <f t="shared" si="1909"/>
        <v>50707.07</v>
      </c>
      <c r="AA929" s="211">
        <f t="shared" ref="AA929:AB929" si="1910">AA930+AA931</f>
        <v>-3200</v>
      </c>
      <c r="AB929" s="211">
        <f t="shared" si="1910"/>
        <v>47507.07</v>
      </c>
    </row>
    <row r="930" spans="1:28" ht="32.25" customHeight="1" x14ac:dyDescent="0.2">
      <c r="A930" s="213" t="s">
        <v>1061</v>
      </c>
      <c r="B930" s="225">
        <v>801</v>
      </c>
      <c r="C930" s="206" t="s">
        <v>198</v>
      </c>
      <c r="D930" s="206" t="s">
        <v>192</v>
      </c>
      <c r="E930" s="206" t="s">
        <v>1228</v>
      </c>
      <c r="F930" s="206" t="s">
        <v>1056</v>
      </c>
      <c r="G930" s="211"/>
      <c r="H930" s="211"/>
      <c r="I930" s="211"/>
      <c r="J930" s="211"/>
      <c r="K930" s="211"/>
      <c r="L930" s="211"/>
      <c r="M930" s="211"/>
      <c r="N930" s="211"/>
      <c r="O930" s="211"/>
      <c r="P930" s="211"/>
      <c r="Q930" s="211"/>
      <c r="R930" s="211"/>
      <c r="S930" s="211">
        <v>500</v>
      </c>
      <c r="T930" s="211">
        <f>R930+S930</f>
        <v>500</v>
      </c>
      <c r="U930" s="211">
        <v>-191.1</v>
      </c>
      <c r="V930" s="211">
        <v>0</v>
      </c>
      <c r="W930" s="211">
        <v>3000</v>
      </c>
      <c r="X930" s="211">
        <v>0</v>
      </c>
      <c r="Y930" s="211">
        <v>50200</v>
      </c>
      <c r="Z930" s="211">
        <f>X930+Y930</f>
        <v>50200</v>
      </c>
      <c r="AA930" s="211">
        <v>-3200</v>
      </c>
      <c r="AB930" s="211">
        <f>Z930+AA930</f>
        <v>47000</v>
      </c>
    </row>
    <row r="931" spans="1:28" ht="32.25" hidden="1" customHeight="1" x14ac:dyDescent="0.2">
      <c r="A931" s="213" t="s">
        <v>1061</v>
      </c>
      <c r="B931" s="225">
        <v>801</v>
      </c>
      <c r="C931" s="206" t="s">
        <v>198</v>
      </c>
      <c r="D931" s="206" t="s">
        <v>192</v>
      </c>
      <c r="E931" s="206" t="s">
        <v>1228</v>
      </c>
      <c r="F931" s="206" t="s">
        <v>1056</v>
      </c>
      <c r="G931" s="211"/>
      <c r="H931" s="211"/>
      <c r="I931" s="211"/>
      <c r="J931" s="211"/>
      <c r="K931" s="211"/>
      <c r="L931" s="211"/>
      <c r="M931" s="211"/>
      <c r="N931" s="211"/>
      <c r="O931" s="211"/>
      <c r="P931" s="211"/>
      <c r="Q931" s="211"/>
      <c r="R931" s="211"/>
      <c r="S931" s="211"/>
      <c r="T931" s="211"/>
      <c r="U931" s="211"/>
      <c r="V931" s="211"/>
      <c r="W931" s="211"/>
      <c r="X931" s="211">
        <v>0</v>
      </c>
      <c r="Y931" s="211">
        <v>507.07</v>
      </c>
      <c r="Z931" s="211">
        <f>X931+Y931</f>
        <v>507.07</v>
      </c>
      <c r="AA931" s="211">
        <v>0</v>
      </c>
      <c r="AB931" s="211">
        <f>Z931+AA931</f>
        <v>507.07</v>
      </c>
    </row>
    <row r="932" spans="1:28" ht="64.5" hidden="1" customHeight="1" x14ac:dyDescent="0.2">
      <c r="A932" s="213" t="s">
        <v>1062</v>
      </c>
      <c r="B932" s="225">
        <v>801</v>
      </c>
      <c r="C932" s="206" t="s">
        <v>198</v>
      </c>
      <c r="D932" s="206" t="s">
        <v>192</v>
      </c>
      <c r="E932" s="206" t="s">
        <v>1063</v>
      </c>
      <c r="F932" s="206"/>
      <c r="G932" s="211"/>
      <c r="H932" s="211"/>
      <c r="I932" s="211"/>
      <c r="J932" s="211"/>
      <c r="K932" s="211"/>
      <c r="L932" s="211"/>
      <c r="M932" s="211"/>
      <c r="N932" s="211"/>
      <c r="O932" s="211"/>
      <c r="P932" s="211"/>
      <c r="Q932" s="211"/>
      <c r="R932" s="211">
        <f>R933+R934</f>
        <v>0</v>
      </c>
      <c r="S932" s="211">
        <f t="shared" ref="S932:T932" si="1911">S933+S934</f>
        <v>505.05</v>
      </c>
      <c r="T932" s="211">
        <f t="shared" si="1911"/>
        <v>505.05</v>
      </c>
      <c r="U932" s="211">
        <f t="shared" ref="U932:V932" si="1912">U933+U934</f>
        <v>-193.03</v>
      </c>
      <c r="V932" s="211">
        <f t="shared" si="1912"/>
        <v>232.03</v>
      </c>
      <c r="W932" s="211">
        <f t="shared" ref="W932:X932" si="1913">W933+W934</f>
        <v>3233.27</v>
      </c>
      <c r="X932" s="211">
        <f t="shared" si="1913"/>
        <v>1212.1199999999999</v>
      </c>
      <c r="Y932" s="211">
        <f t="shared" ref="Y932:Z932" si="1914">Y933+Y934</f>
        <v>-1212.1199999999999</v>
      </c>
      <c r="Z932" s="211">
        <f t="shared" si="1914"/>
        <v>0</v>
      </c>
      <c r="AA932" s="211">
        <f t="shared" ref="AA932:AB932" si="1915">AA933+AA934</f>
        <v>0</v>
      </c>
      <c r="AB932" s="211">
        <f t="shared" si="1915"/>
        <v>0</v>
      </c>
    </row>
    <row r="933" spans="1:28" ht="35.25" hidden="1" customHeight="1" x14ac:dyDescent="0.2">
      <c r="A933" s="213" t="s">
        <v>1061</v>
      </c>
      <c r="B933" s="225">
        <v>801</v>
      </c>
      <c r="C933" s="206" t="s">
        <v>198</v>
      </c>
      <c r="D933" s="206" t="s">
        <v>192</v>
      </c>
      <c r="E933" s="206" t="s">
        <v>1063</v>
      </c>
      <c r="F933" s="206" t="s">
        <v>1056</v>
      </c>
      <c r="G933" s="211"/>
      <c r="H933" s="211"/>
      <c r="I933" s="211"/>
      <c r="J933" s="211"/>
      <c r="K933" s="211"/>
      <c r="L933" s="211"/>
      <c r="M933" s="211"/>
      <c r="N933" s="211"/>
      <c r="O933" s="211"/>
      <c r="P933" s="211"/>
      <c r="Q933" s="211"/>
      <c r="R933" s="211"/>
      <c r="S933" s="211">
        <v>500</v>
      </c>
      <c r="T933" s="211">
        <f>R933+S933</f>
        <v>500</v>
      </c>
      <c r="U933" s="211">
        <v>-191.1</v>
      </c>
      <c r="V933" s="211">
        <v>229.7</v>
      </c>
      <c r="W933" s="211">
        <v>3200.9</v>
      </c>
      <c r="X933" s="211">
        <v>1200</v>
      </c>
      <c r="Y933" s="211">
        <v>-1200</v>
      </c>
      <c r="Z933" s="211">
        <f>X933+Y933</f>
        <v>0</v>
      </c>
      <c r="AA933" s="211">
        <v>0</v>
      </c>
      <c r="AB933" s="211">
        <f>Z933+AA933</f>
        <v>0</v>
      </c>
    </row>
    <row r="934" spans="1:28" ht="31.5" hidden="1" customHeight="1" x14ac:dyDescent="0.2">
      <c r="A934" s="213" t="s">
        <v>1064</v>
      </c>
      <c r="B934" s="225">
        <v>801</v>
      </c>
      <c r="C934" s="206" t="s">
        <v>198</v>
      </c>
      <c r="D934" s="206" t="s">
        <v>192</v>
      </c>
      <c r="E934" s="206" t="s">
        <v>1063</v>
      </c>
      <c r="F934" s="206" t="s">
        <v>1056</v>
      </c>
      <c r="G934" s="211"/>
      <c r="H934" s="211"/>
      <c r="I934" s="211"/>
      <c r="J934" s="211"/>
      <c r="K934" s="211"/>
      <c r="L934" s="211"/>
      <c r="M934" s="211"/>
      <c r="N934" s="211"/>
      <c r="O934" s="211"/>
      <c r="P934" s="211"/>
      <c r="Q934" s="211"/>
      <c r="R934" s="211"/>
      <c r="S934" s="211">
        <v>5.05</v>
      </c>
      <c r="T934" s="211">
        <f>R934+S934</f>
        <v>5.05</v>
      </c>
      <c r="U934" s="211">
        <v>-1.93</v>
      </c>
      <c r="V934" s="211">
        <v>2.33</v>
      </c>
      <c r="W934" s="211">
        <v>32.369999999999997</v>
      </c>
      <c r="X934" s="211">
        <v>12.12</v>
      </c>
      <c r="Y934" s="211">
        <v>-12.12</v>
      </c>
      <c r="Z934" s="211">
        <f>X934+Y934</f>
        <v>0</v>
      </c>
      <c r="AA934" s="211">
        <v>0</v>
      </c>
      <c r="AB934" s="211">
        <f>Z934+AA934</f>
        <v>0</v>
      </c>
    </row>
    <row r="935" spans="1:28" ht="33" hidden="1" customHeight="1" x14ac:dyDescent="0.2">
      <c r="A935" s="213" t="s">
        <v>1085</v>
      </c>
      <c r="B935" s="225">
        <v>801</v>
      </c>
      <c r="C935" s="206" t="s">
        <v>198</v>
      </c>
      <c r="D935" s="206" t="s">
        <v>192</v>
      </c>
      <c r="E935" s="206" t="s">
        <v>1086</v>
      </c>
      <c r="F935" s="206"/>
      <c r="G935" s="211"/>
      <c r="H935" s="211"/>
      <c r="I935" s="211"/>
      <c r="J935" s="211"/>
      <c r="K935" s="211"/>
      <c r="L935" s="211"/>
      <c r="M935" s="211"/>
      <c r="N935" s="211"/>
      <c r="O935" s="211"/>
      <c r="P935" s="211"/>
      <c r="Q935" s="211"/>
      <c r="R935" s="211">
        <f>R936+R937</f>
        <v>0</v>
      </c>
      <c r="S935" s="211">
        <f t="shared" ref="S935:T935" si="1916">S936+S937</f>
        <v>33437.1</v>
      </c>
      <c r="T935" s="211">
        <f t="shared" si="1916"/>
        <v>0</v>
      </c>
      <c r="U935" s="211">
        <f t="shared" ref="U935:V935" si="1917">U936+U937</f>
        <v>0</v>
      </c>
      <c r="V935" s="211">
        <f t="shared" si="1917"/>
        <v>0</v>
      </c>
      <c r="W935" s="211">
        <f t="shared" ref="W935:X935" si="1918">W936+W937</f>
        <v>0</v>
      </c>
      <c r="X935" s="211">
        <f t="shared" si="1918"/>
        <v>0</v>
      </c>
      <c r="Y935" s="211">
        <f t="shared" ref="Y935:Z935" si="1919">Y936+Y937</f>
        <v>0</v>
      </c>
      <c r="Z935" s="211">
        <f t="shared" si="1919"/>
        <v>0</v>
      </c>
      <c r="AA935" s="211">
        <f t="shared" ref="AA935:AB935" si="1920">AA936+AA937</f>
        <v>0</v>
      </c>
      <c r="AB935" s="211">
        <f t="shared" si="1920"/>
        <v>0</v>
      </c>
    </row>
    <row r="936" spans="1:28" ht="37.5" hidden="1" customHeight="1" x14ac:dyDescent="0.2">
      <c r="A936" s="213" t="s">
        <v>1029</v>
      </c>
      <c r="B936" s="225">
        <v>801</v>
      </c>
      <c r="C936" s="206" t="s">
        <v>198</v>
      </c>
      <c r="D936" s="206" t="s">
        <v>192</v>
      </c>
      <c r="E936" s="206" t="s">
        <v>1086</v>
      </c>
      <c r="F936" s="206" t="s">
        <v>1030</v>
      </c>
      <c r="G936" s="211"/>
      <c r="H936" s="211"/>
      <c r="I936" s="211"/>
      <c r="J936" s="211"/>
      <c r="K936" s="211"/>
      <c r="L936" s="211"/>
      <c r="M936" s="211"/>
      <c r="N936" s="211"/>
      <c r="O936" s="211"/>
      <c r="P936" s="211"/>
      <c r="Q936" s="211"/>
      <c r="R936" s="211"/>
      <c r="S936" s="211">
        <v>33102.699999999997</v>
      </c>
      <c r="T936" s="211">
        <v>0</v>
      </c>
      <c r="U936" s="211">
        <v>0</v>
      </c>
      <c r="V936" s="211">
        <f>T936+U936</f>
        <v>0</v>
      </c>
      <c r="W936" s="211">
        <v>0</v>
      </c>
      <c r="X936" s="211">
        <f>V936+W936</f>
        <v>0</v>
      </c>
      <c r="Y936" s="211">
        <v>0</v>
      </c>
      <c r="Z936" s="211">
        <f>X936+Y936</f>
        <v>0</v>
      </c>
      <c r="AA936" s="211">
        <v>0</v>
      </c>
      <c r="AB936" s="211">
        <f>Z936+AA936</f>
        <v>0</v>
      </c>
    </row>
    <row r="937" spans="1:28" ht="33.75" hidden="1" customHeight="1" x14ac:dyDescent="0.2">
      <c r="A937" s="213" t="s">
        <v>1031</v>
      </c>
      <c r="B937" s="225">
        <v>801</v>
      </c>
      <c r="C937" s="206" t="s">
        <v>198</v>
      </c>
      <c r="D937" s="206" t="s">
        <v>192</v>
      </c>
      <c r="E937" s="206" t="s">
        <v>1086</v>
      </c>
      <c r="F937" s="206" t="s">
        <v>1030</v>
      </c>
      <c r="G937" s="211"/>
      <c r="H937" s="211"/>
      <c r="I937" s="211"/>
      <c r="J937" s="211"/>
      <c r="K937" s="211"/>
      <c r="L937" s="211"/>
      <c r="M937" s="211"/>
      <c r="N937" s="211"/>
      <c r="O937" s="211"/>
      <c r="P937" s="211"/>
      <c r="Q937" s="211"/>
      <c r="R937" s="211"/>
      <c r="S937" s="211">
        <v>334.4</v>
      </c>
      <c r="T937" s="211">
        <v>0</v>
      </c>
      <c r="U937" s="211">
        <v>0</v>
      </c>
      <c r="V937" s="211">
        <f>T937+U937</f>
        <v>0</v>
      </c>
      <c r="W937" s="211">
        <v>0</v>
      </c>
      <c r="X937" s="211">
        <f>V937+W937</f>
        <v>0</v>
      </c>
      <c r="Y937" s="211">
        <v>0</v>
      </c>
      <c r="Z937" s="211">
        <f>X937+Y937</f>
        <v>0</v>
      </c>
      <c r="AA937" s="211">
        <v>0</v>
      </c>
      <c r="AB937" s="211">
        <f>Z937+AA937</f>
        <v>0</v>
      </c>
    </row>
    <row r="938" spans="1:28" s="323" customFormat="1" ht="20.25" hidden="1" customHeight="1" x14ac:dyDescent="0.2">
      <c r="A938" s="340" t="s">
        <v>224</v>
      </c>
      <c r="B938" s="203">
        <v>801</v>
      </c>
      <c r="C938" s="204" t="s">
        <v>198</v>
      </c>
      <c r="D938" s="204" t="s">
        <v>194</v>
      </c>
      <c r="E938" s="204"/>
      <c r="F938" s="204"/>
      <c r="G938" s="229"/>
      <c r="H938" s="229"/>
      <c r="I938" s="229"/>
      <c r="J938" s="229"/>
      <c r="K938" s="229"/>
      <c r="L938" s="229"/>
      <c r="M938" s="229"/>
      <c r="N938" s="229"/>
      <c r="O938" s="229"/>
      <c r="P938" s="229"/>
      <c r="Q938" s="229"/>
      <c r="R938" s="229"/>
      <c r="S938" s="229"/>
      <c r="T938" s="229">
        <f>T939</f>
        <v>0</v>
      </c>
      <c r="U938" s="229">
        <f t="shared" ref="U938:AB938" si="1921">U939</f>
        <v>0</v>
      </c>
      <c r="V938" s="229">
        <f t="shared" si="1921"/>
        <v>0</v>
      </c>
      <c r="W938" s="229">
        <f t="shared" si="1921"/>
        <v>0</v>
      </c>
      <c r="X938" s="229">
        <f t="shared" si="1921"/>
        <v>0</v>
      </c>
      <c r="Y938" s="229">
        <f t="shared" si="1921"/>
        <v>0</v>
      </c>
      <c r="Z938" s="229">
        <f t="shared" si="1921"/>
        <v>0</v>
      </c>
      <c r="AA938" s="229">
        <f t="shared" si="1921"/>
        <v>3500</v>
      </c>
      <c r="AB938" s="229">
        <f t="shared" si="1921"/>
        <v>3500</v>
      </c>
    </row>
    <row r="939" spans="1:28" ht="33.75" hidden="1" customHeight="1" x14ac:dyDescent="0.2">
      <c r="A939" s="213" t="s">
        <v>1092</v>
      </c>
      <c r="B939" s="225">
        <v>801</v>
      </c>
      <c r="C939" s="206" t="s">
        <v>198</v>
      </c>
      <c r="D939" s="206" t="s">
        <v>194</v>
      </c>
      <c r="E939" s="206" t="s">
        <v>1093</v>
      </c>
      <c r="F939" s="206"/>
      <c r="G939" s="211"/>
      <c r="H939" s="211"/>
      <c r="I939" s="211"/>
      <c r="J939" s="211"/>
      <c r="K939" s="211"/>
      <c r="L939" s="211"/>
      <c r="M939" s="211"/>
      <c r="N939" s="211"/>
      <c r="O939" s="211"/>
      <c r="P939" s="211"/>
      <c r="Q939" s="211"/>
      <c r="R939" s="211"/>
      <c r="S939" s="211"/>
      <c r="T939" s="211">
        <f>T940+T941</f>
        <v>0</v>
      </c>
      <c r="U939" s="211">
        <f t="shared" ref="U939:V939" si="1922">U940+U941</f>
        <v>0</v>
      </c>
      <c r="V939" s="211">
        <f t="shared" si="1922"/>
        <v>0</v>
      </c>
      <c r="W939" s="211">
        <f t="shared" ref="W939:X939" si="1923">W940+W941</f>
        <v>0</v>
      </c>
      <c r="X939" s="211">
        <f t="shared" si="1923"/>
        <v>0</v>
      </c>
      <c r="Y939" s="211">
        <f t="shared" ref="Y939:Z939" si="1924">Y940+Y941</f>
        <v>0</v>
      </c>
      <c r="Z939" s="211">
        <f t="shared" si="1924"/>
        <v>0</v>
      </c>
      <c r="AA939" s="211">
        <f t="shared" ref="AA939:AB939" si="1925">AA940+AA941</f>
        <v>3500</v>
      </c>
      <c r="AB939" s="211">
        <f t="shared" si="1925"/>
        <v>3500</v>
      </c>
    </row>
    <row r="940" spans="1:28" ht="18.75" hidden="1" customHeight="1" x14ac:dyDescent="0.2">
      <c r="A940" s="213" t="s">
        <v>1222</v>
      </c>
      <c r="B940" s="225">
        <v>801</v>
      </c>
      <c r="C940" s="206" t="s">
        <v>198</v>
      </c>
      <c r="D940" s="206" t="s">
        <v>194</v>
      </c>
      <c r="E940" s="206" t="s">
        <v>1093</v>
      </c>
      <c r="F940" s="206" t="s">
        <v>94</v>
      </c>
      <c r="G940" s="211"/>
      <c r="H940" s="211"/>
      <c r="I940" s="211"/>
      <c r="J940" s="211"/>
      <c r="K940" s="211"/>
      <c r="L940" s="211"/>
      <c r="M940" s="211"/>
      <c r="N940" s="211"/>
      <c r="O940" s="211"/>
      <c r="P940" s="211"/>
      <c r="Q940" s="211"/>
      <c r="R940" s="211"/>
      <c r="S940" s="211"/>
      <c r="T940" s="211">
        <v>0</v>
      </c>
      <c r="U940" s="211">
        <v>0</v>
      </c>
      <c r="V940" s="211">
        <f>T940+U940</f>
        <v>0</v>
      </c>
      <c r="W940" s="211">
        <v>0</v>
      </c>
      <c r="X940" s="211">
        <f>V940+W940</f>
        <v>0</v>
      </c>
      <c r="Y940" s="211">
        <v>0</v>
      </c>
      <c r="Z940" s="211">
        <f>X940+Y940</f>
        <v>0</v>
      </c>
      <c r="AA940" s="211">
        <v>0</v>
      </c>
      <c r="AB940" s="211">
        <f>Z940+AA940</f>
        <v>0</v>
      </c>
    </row>
    <row r="941" spans="1:28" ht="18.75" customHeight="1" x14ac:dyDescent="0.2">
      <c r="A941" s="213" t="s">
        <v>464</v>
      </c>
      <c r="B941" s="225">
        <v>801</v>
      </c>
      <c r="C941" s="206" t="s">
        <v>198</v>
      </c>
      <c r="D941" s="206" t="s">
        <v>192</v>
      </c>
      <c r="E941" s="206" t="s">
        <v>853</v>
      </c>
      <c r="F941" s="206" t="s">
        <v>1056</v>
      </c>
      <c r="G941" s="211"/>
      <c r="H941" s="211"/>
      <c r="I941" s="211"/>
      <c r="J941" s="211"/>
      <c r="K941" s="211"/>
      <c r="L941" s="211"/>
      <c r="M941" s="211"/>
      <c r="N941" s="211"/>
      <c r="O941" s="211"/>
      <c r="P941" s="211"/>
      <c r="Q941" s="211"/>
      <c r="R941" s="211"/>
      <c r="S941" s="211"/>
      <c r="T941" s="211">
        <v>0</v>
      </c>
      <c r="U941" s="211">
        <v>0</v>
      </c>
      <c r="V941" s="211">
        <f>T941+U941</f>
        <v>0</v>
      </c>
      <c r="W941" s="211">
        <v>0</v>
      </c>
      <c r="X941" s="211">
        <f>V941+W941</f>
        <v>0</v>
      </c>
      <c r="Y941" s="211">
        <v>0</v>
      </c>
      <c r="Z941" s="211">
        <f>X941+Y941</f>
        <v>0</v>
      </c>
      <c r="AA941" s="211">
        <v>3500</v>
      </c>
      <c r="AB941" s="211">
        <f>Z941+AA941</f>
        <v>3500</v>
      </c>
    </row>
    <row r="942" spans="1:28" ht="18.75" customHeight="1" x14ac:dyDescent="0.2">
      <c r="A942" s="222" t="s">
        <v>224</v>
      </c>
      <c r="B942" s="204" t="s">
        <v>146</v>
      </c>
      <c r="C942" s="204" t="s">
        <v>198</v>
      </c>
      <c r="D942" s="204" t="s">
        <v>194</v>
      </c>
      <c r="E942" s="206"/>
      <c r="F942" s="206"/>
      <c r="G942" s="211"/>
      <c r="H942" s="211"/>
      <c r="I942" s="211"/>
      <c r="J942" s="211"/>
      <c r="K942" s="211"/>
      <c r="L942" s="211"/>
      <c r="M942" s="211"/>
      <c r="N942" s="211"/>
      <c r="O942" s="211"/>
      <c r="P942" s="211"/>
      <c r="Q942" s="211"/>
      <c r="R942" s="211"/>
      <c r="S942" s="211"/>
      <c r="T942" s="211"/>
      <c r="U942" s="211"/>
      <c r="V942" s="211"/>
      <c r="W942" s="211"/>
      <c r="X942" s="211"/>
      <c r="Y942" s="211"/>
      <c r="Z942" s="211">
        <f>Z943</f>
        <v>0</v>
      </c>
      <c r="AA942" s="229">
        <f t="shared" ref="AA942:AB942" si="1926">AA943</f>
        <v>1789.837</v>
      </c>
      <c r="AB942" s="211">
        <f t="shared" si="1926"/>
        <v>1789.837</v>
      </c>
    </row>
    <row r="943" spans="1:28" ht="50.25" customHeight="1" x14ac:dyDescent="0.2">
      <c r="A943" s="213" t="s">
        <v>1276</v>
      </c>
      <c r="B943" s="225">
        <v>801</v>
      </c>
      <c r="C943" s="206" t="s">
        <v>198</v>
      </c>
      <c r="D943" s="206" t="s">
        <v>194</v>
      </c>
      <c r="E943" s="206" t="s">
        <v>1275</v>
      </c>
      <c r="F943" s="206"/>
      <c r="G943" s="211"/>
      <c r="H943" s="211"/>
      <c r="I943" s="211"/>
      <c r="J943" s="211"/>
      <c r="K943" s="211"/>
      <c r="L943" s="211"/>
      <c r="M943" s="211"/>
      <c r="N943" s="211"/>
      <c r="O943" s="211"/>
      <c r="P943" s="211"/>
      <c r="Q943" s="211"/>
      <c r="R943" s="211"/>
      <c r="S943" s="211"/>
      <c r="T943" s="211"/>
      <c r="U943" s="211"/>
      <c r="V943" s="211"/>
      <c r="W943" s="211"/>
      <c r="X943" s="211">
        <f>X944+X945</f>
        <v>0</v>
      </c>
      <c r="Y943" s="211">
        <f t="shared" ref="Y943:AB943" si="1927">Y944+Y945</f>
        <v>8.39</v>
      </c>
      <c r="Z943" s="211">
        <f t="shared" si="1927"/>
        <v>0</v>
      </c>
      <c r="AA943" s="211">
        <f t="shared" si="1927"/>
        <v>1789.837</v>
      </c>
      <c r="AB943" s="211">
        <f t="shared" si="1927"/>
        <v>1789.837</v>
      </c>
    </row>
    <row r="944" spans="1:28" ht="18.75" customHeight="1" x14ac:dyDescent="0.2">
      <c r="A944" s="213" t="s">
        <v>1222</v>
      </c>
      <c r="B944" s="225">
        <v>801</v>
      </c>
      <c r="C944" s="206" t="s">
        <v>198</v>
      </c>
      <c r="D944" s="206" t="s">
        <v>194</v>
      </c>
      <c r="E944" s="206" t="s">
        <v>1275</v>
      </c>
      <c r="F944" s="206" t="s">
        <v>94</v>
      </c>
      <c r="G944" s="211"/>
      <c r="H944" s="211"/>
      <c r="I944" s="211"/>
      <c r="J944" s="211"/>
      <c r="K944" s="211"/>
      <c r="L944" s="211"/>
      <c r="M944" s="211"/>
      <c r="N944" s="211"/>
      <c r="O944" s="211"/>
      <c r="P944" s="211"/>
      <c r="Q944" s="211"/>
      <c r="R944" s="211"/>
      <c r="S944" s="211"/>
      <c r="T944" s="211"/>
      <c r="U944" s="211"/>
      <c r="V944" s="211"/>
      <c r="W944" s="211"/>
      <c r="X944" s="211">
        <v>0</v>
      </c>
      <c r="Y944" s="211">
        <v>8.3000000000000007</v>
      </c>
      <c r="Z944" s="211">
        <v>0</v>
      </c>
      <c r="AA944" s="211">
        <v>1771.9390000000001</v>
      </c>
      <c r="AB944" s="211">
        <f>Z944+AA944</f>
        <v>1771.9390000000001</v>
      </c>
    </row>
    <row r="945" spans="1:28" ht="18.75" customHeight="1" x14ac:dyDescent="0.2">
      <c r="A945" s="213" t="s">
        <v>1232</v>
      </c>
      <c r="B945" s="225">
        <v>801</v>
      </c>
      <c r="C945" s="206" t="s">
        <v>198</v>
      </c>
      <c r="D945" s="206" t="s">
        <v>194</v>
      </c>
      <c r="E945" s="206" t="s">
        <v>1275</v>
      </c>
      <c r="F945" s="206" t="s">
        <v>94</v>
      </c>
      <c r="G945" s="211"/>
      <c r="H945" s="211"/>
      <c r="I945" s="211"/>
      <c r="J945" s="211"/>
      <c r="K945" s="211"/>
      <c r="L945" s="211"/>
      <c r="M945" s="211"/>
      <c r="N945" s="211"/>
      <c r="O945" s="211"/>
      <c r="P945" s="211"/>
      <c r="Q945" s="211"/>
      <c r="R945" s="211"/>
      <c r="S945" s="211"/>
      <c r="T945" s="211"/>
      <c r="U945" s="211"/>
      <c r="V945" s="211"/>
      <c r="W945" s="211"/>
      <c r="X945" s="211">
        <v>0</v>
      </c>
      <c r="Y945" s="211">
        <v>0.09</v>
      </c>
      <c r="Z945" s="211">
        <v>0</v>
      </c>
      <c r="AA945" s="211">
        <v>17.898</v>
      </c>
      <c r="AB945" s="211">
        <f>Z945+AA945</f>
        <v>17.898</v>
      </c>
    </row>
    <row r="946" spans="1:28" ht="15" customHeight="1" x14ac:dyDescent="0.2">
      <c r="A946" s="222" t="s">
        <v>298</v>
      </c>
      <c r="B946" s="203">
        <v>801</v>
      </c>
      <c r="C946" s="204" t="s">
        <v>202</v>
      </c>
      <c r="D946" s="206"/>
      <c r="E946" s="206"/>
      <c r="F946" s="206"/>
      <c r="G946" s="211"/>
      <c r="H946" s="229">
        <f>H947+H949</f>
        <v>830</v>
      </c>
      <c r="I946" s="229">
        <f>I947+I949</f>
        <v>20</v>
      </c>
      <c r="J946" s="211">
        <f t="shared" si="1883"/>
        <v>850</v>
      </c>
      <c r="K946" s="229">
        <f>K947+K949</f>
        <v>0</v>
      </c>
      <c r="L946" s="211">
        <f>L947+L949</f>
        <v>830</v>
      </c>
      <c r="M946" s="211">
        <f>M947+M949</f>
        <v>830</v>
      </c>
      <c r="N946" s="211">
        <f>N947+N949</f>
        <v>0</v>
      </c>
      <c r="O946" s="211">
        <f t="shared" ref="O946:Q946" si="1928">O947+O949</f>
        <v>830</v>
      </c>
      <c r="P946" s="211">
        <f t="shared" si="1928"/>
        <v>830</v>
      </c>
      <c r="Q946" s="211">
        <f t="shared" si="1928"/>
        <v>0</v>
      </c>
      <c r="R946" s="229" t="e">
        <f>R949+#REF!</f>
        <v>#REF!</v>
      </c>
      <c r="S946" s="229" t="e">
        <f>S949+#REF!</f>
        <v>#REF!</v>
      </c>
      <c r="T946" s="229" t="e">
        <f>T949+#REF!</f>
        <v>#REF!</v>
      </c>
      <c r="U946" s="229">
        <f>U949</f>
        <v>270</v>
      </c>
      <c r="V946" s="229">
        <f t="shared" ref="V946:X946" si="1929">V949</f>
        <v>830</v>
      </c>
      <c r="W946" s="229">
        <f t="shared" si="1929"/>
        <v>-830</v>
      </c>
      <c r="X946" s="229">
        <f t="shared" si="1929"/>
        <v>1400</v>
      </c>
      <c r="Y946" s="229">
        <f t="shared" ref="Y946:Z946" si="1930">Y949</f>
        <v>-35.5</v>
      </c>
      <c r="Z946" s="229">
        <f t="shared" si="1930"/>
        <v>1364.5</v>
      </c>
      <c r="AA946" s="229">
        <f t="shared" ref="AA946:AB946" si="1931">AA949</f>
        <v>0</v>
      </c>
      <c r="AB946" s="229">
        <f t="shared" si="1931"/>
        <v>1364.5</v>
      </c>
    </row>
    <row r="947" spans="1:28" ht="18.75" hidden="1" customHeight="1" x14ac:dyDescent="0.2">
      <c r="A947" s="222" t="s">
        <v>227</v>
      </c>
      <c r="B947" s="203">
        <v>801</v>
      </c>
      <c r="C947" s="204" t="s">
        <v>202</v>
      </c>
      <c r="D947" s="204" t="s">
        <v>190</v>
      </c>
      <c r="E947" s="206"/>
      <c r="F947" s="206"/>
      <c r="G947" s="211"/>
      <c r="H947" s="229">
        <f>H948</f>
        <v>0</v>
      </c>
      <c r="I947" s="229">
        <f>I948</f>
        <v>20</v>
      </c>
      <c r="J947" s="229">
        <f>H947+I947</f>
        <v>20</v>
      </c>
      <c r="K947" s="229">
        <f>K948</f>
        <v>0</v>
      </c>
      <c r="L947" s="229">
        <f>L948</f>
        <v>0</v>
      </c>
      <c r="M947" s="229">
        <f>M948</f>
        <v>0</v>
      </c>
      <c r="N947" s="229">
        <f t="shared" ref="N947:AB947" si="1932">N948</f>
        <v>0</v>
      </c>
      <c r="O947" s="229">
        <f t="shared" si="1932"/>
        <v>0</v>
      </c>
      <c r="P947" s="229">
        <f t="shared" si="1932"/>
        <v>0</v>
      </c>
      <c r="Q947" s="229">
        <f t="shared" si="1932"/>
        <v>0</v>
      </c>
      <c r="R947" s="229">
        <f t="shared" si="1932"/>
        <v>0</v>
      </c>
      <c r="S947" s="229">
        <f t="shared" si="1932"/>
        <v>0</v>
      </c>
      <c r="T947" s="229">
        <f t="shared" si="1932"/>
        <v>0</v>
      </c>
      <c r="U947" s="229">
        <f t="shared" si="1932"/>
        <v>0</v>
      </c>
      <c r="V947" s="229">
        <f t="shared" si="1932"/>
        <v>0</v>
      </c>
      <c r="W947" s="229">
        <f t="shared" si="1932"/>
        <v>0</v>
      </c>
      <c r="X947" s="229">
        <f t="shared" si="1932"/>
        <v>0</v>
      </c>
      <c r="Y947" s="229">
        <f t="shared" si="1932"/>
        <v>0</v>
      </c>
      <c r="Z947" s="229">
        <f t="shared" si="1932"/>
        <v>0</v>
      </c>
      <c r="AA947" s="229">
        <f t="shared" si="1932"/>
        <v>0</v>
      </c>
      <c r="AB947" s="229">
        <f t="shared" si="1932"/>
        <v>0</v>
      </c>
    </row>
    <row r="948" spans="1:28" ht="18.75" hidden="1" customHeight="1" x14ac:dyDescent="0.2">
      <c r="A948" s="213" t="s">
        <v>78</v>
      </c>
      <c r="B948" s="225">
        <v>801</v>
      </c>
      <c r="C948" s="206" t="s">
        <v>202</v>
      </c>
      <c r="D948" s="206" t="s">
        <v>190</v>
      </c>
      <c r="E948" s="206" t="s">
        <v>729</v>
      </c>
      <c r="F948" s="206" t="s">
        <v>79</v>
      </c>
      <c r="G948" s="211"/>
      <c r="H948" s="211">
        <v>0</v>
      </c>
      <c r="I948" s="211">
        <v>20</v>
      </c>
      <c r="J948" s="211">
        <f>H948+I948</f>
        <v>20</v>
      </c>
      <c r="K948" s="211">
        <v>0</v>
      </c>
      <c r="L948" s="211">
        <v>0</v>
      </c>
      <c r="M948" s="211">
        <v>0</v>
      </c>
      <c r="N948" s="211">
        <v>0</v>
      </c>
      <c r="O948" s="211">
        <f>M948+N948</f>
        <v>0</v>
      </c>
      <c r="P948" s="211">
        <v>0</v>
      </c>
      <c r="Q948" s="211">
        <v>0</v>
      </c>
      <c r="R948" s="211">
        <f t="shared" si="1891"/>
        <v>0</v>
      </c>
      <c r="S948" s="211">
        <f t="shared" ref="S948" si="1933">Q948+R948</f>
        <v>0</v>
      </c>
      <c r="T948" s="211">
        <f t="shared" ref="T948" si="1934">R948+S948</f>
        <v>0</v>
      </c>
      <c r="U948" s="211">
        <f t="shared" ref="U948" si="1935">S948+T948</f>
        <v>0</v>
      </c>
      <c r="V948" s="211">
        <f t="shared" ref="V948" si="1936">T948+U948</f>
        <v>0</v>
      </c>
      <c r="W948" s="211">
        <f t="shared" ref="W948" si="1937">U948+V948</f>
        <v>0</v>
      </c>
      <c r="X948" s="211">
        <f t="shared" ref="X948" si="1938">V948+W948</f>
        <v>0</v>
      </c>
      <c r="Y948" s="211">
        <f t="shared" ref="Y948" si="1939">W948+X948</f>
        <v>0</v>
      </c>
      <c r="Z948" s="211">
        <f t="shared" ref="Z948" si="1940">X948+Y948</f>
        <v>0</v>
      </c>
      <c r="AA948" s="211">
        <f t="shared" ref="AA948" si="1941">Y948+Z948</f>
        <v>0</v>
      </c>
      <c r="AB948" s="211">
        <f t="shared" ref="AB948" si="1942">Z948+AA948</f>
        <v>0</v>
      </c>
    </row>
    <row r="949" spans="1:28" s="323" customFormat="1" ht="15.75" customHeight="1" x14ac:dyDescent="0.2">
      <c r="A949" s="285" t="s">
        <v>228</v>
      </c>
      <c r="B949" s="203">
        <v>801</v>
      </c>
      <c r="C949" s="204" t="s">
        <v>202</v>
      </c>
      <c r="D949" s="204" t="s">
        <v>192</v>
      </c>
      <c r="E949" s="204"/>
      <c r="F949" s="204"/>
      <c r="G949" s="229"/>
      <c r="H949" s="229">
        <f t="shared" ref="H949:W949" si="1943">H950</f>
        <v>830</v>
      </c>
      <c r="I949" s="229">
        <f t="shared" si="1943"/>
        <v>0</v>
      </c>
      <c r="J949" s="229">
        <f t="shared" si="1943"/>
        <v>830</v>
      </c>
      <c r="K949" s="229">
        <f t="shared" si="1943"/>
        <v>0</v>
      </c>
      <c r="L949" s="229">
        <f t="shared" si="1943"/>
        <v>830</v>
      </c>
      <c r="M949" s="229">
        <f t="shared" si="1943"/>
        <v>830</v>
      </c>
      <c r="N949" s="229">
        <f t="shared" si="1943"/>
        <v>0</v>
      </c>
      <c r="O949" s="229">
        <f t="shared" si="1943"/>
        <v>830</v>
      </c>
      <c r="P949" s="229">
        <f t="shared" si="1943"/>
        <v>830</v>
      </c>
      <c r="Q949" s="229">
        <f t="shared" si="1943"/>
        <v>0</v>
      </c>
      <c r="R949" s="229">
        <f t="shared" si="1943"/>
        <v>830</v>
      </c>
      <c r="S949" s="229">
        <f t="shared" si="1943"/>
        <v>370</v>
      </c>
      <c r="T949" s="229">
        <f t="shared" si="1943"/>
        <v>830</v>
      </c>
      <c r="U949" s="229">
        <f t="shared" si="1943"/>
        <v>270</v>
      </c>
      <c r="V949" s="229">
        <f t="shared" si="1943"/>
        <v>830</v>
      </c>
      <c r="W949" s="229">
        <f t="shared" si="1943"/>
        <v>-830</v>
      </c>
      <c r="X949" s="229">
        <f>X950</f>
        <v>1400</v>
      </c>
      <c r="Y949" s="229">
        <f t="shared" ref="Y949:AB949" si="1944">Y950</f>
        <v>-35.5</v>
      </c>
      <c r="Z949" s="229">
        <f t="shared" si="1944"/>
        <v>1364.5</v>
      </c>
      <c r="AA949" s="229">
        <f t="shared" si="1944"/>
        <v>0</v>
      </c>
      <c r="AB949" s="229">
        <f t="shared" si="1944"/>
        <v>1364.5</v>
      </c>
    </row>
    <row r="950" spans="1:28" ht="30" x14ac:dyDescent="0.2">
      <c r="A950" s="227" t="s">
        <v>946</v>
      </c>
      <c r="B950" s="225" t="s">
        <v>146</v>
      </c>
      <c r="C950" s="206" t="s">
        <v>202</v>
      </c>
      <c r="D950" s="206" t="s">
        <v>192</v>
      </c>
      <c r="E950" s="206" t="s">
        <v>764</v>
      </c>
      <c r="F950" s="206" t="s">
        <v>1106</v>
      </c>
      <c r="G950" s="211"/>
      <c r="H950" s="211">
        <v>830</v>
      </c>
      <c r="I950" s="211">
        <v>0</v>
      </c>
      <c r="J950" s="211">
        <f>H950+I950</f>
        <v>830</v>
      </c>
      <c r="K950" s="211">
        <v>0</v>
      </c>
      <c r="L950" s="211">
        <v>830</v>
      </c>
      <c r="M950" s="211">
        <v>830</v>
      </c>
      <c r="N950" s="211">
        <v>0</v>
      </c>
      <c r="O950" s="211">
        <f>M950+N950</f>
        <v>830</v>
      </c>
      <c r="P950" s="211">
        <v>830</v>
      </c>
      <c r="Q950" s="211">
        <v>0</v>
      </c>
      <c r="R950" s="211">
        <f t="shared" si="1891"/>
        <v>830</v>
      </c>
      <c r="S950" s="211">
        <v>370</v>
      </c>
      <c r="T950" s="211">
        <v>830</v>
      </c>
      <c r="U950" s="211">
        <v>270</v>
      </c>
      <c r="V950" s="211">
        <v>830</v>
      </c>
      <c r="W950" s="211">
        <v>-830</v>
      </c>
      <c r="X950" s="211">
        <v>1400</v>
      </c>
      <c r="Y950" s="211">
        <v>-35.5</v>
      </c>
      <c r="Z950" s="211">
        <f t="shared" ref="Z950" si="1945">X950+Y950</f>
        <v>1364.5</v>
      </c>
      <c r="AA950" s="211">
        <v>0</v>
      </c>
      <c r="AB950" s="211">
        <f t="shared" ref="AB950" si="1946">Z950+AA950</f>
        <v>1364.5</v>
      </c>
    </row>
    <row r="951" spans="1:28" s="323" customFormat="1" ht="14.25" x14ac:dyDescent="0.2">
      <c r="A951" s="340" t="s">
        <v>65</v>
      </c>
      <c r="B951" s="203">
        <v>801</v>
      </c>
      <c r="C951" s="204">
        <v>10</v>
      </c>
      <c r="D951" s="204"/>
      <c r="E951" s="204"/>
      <c r="F951" s="204"/>
      <c r="G951" s="229"/>
      <c r="H951" s="229" t="e">
        <f>H952+H956+#REF!</f>
        <v>#REF!</v>
      </c>
      <c r="I951" s="229" t="e">
        <f>I952+I956+#REF!</f>
        <v>#REF!</v>
      </c>
      <c r="J951" s="229" t="e">
        <f>J952+J956+#REF!</f>
        <v>#REF!</v>
      </c>
      <c r="K951" s="229" t="e">
        <f>K952+K956+#REF!</f>
        <v>#REF!</v>
      </c>
      <c r="L951" s="229" t="e">
        <f>L952+L956</f>
        <v>#REF!</v>
      </c>
      <c r="M951" s="229" t="e">
        <f>M952+M956+#REF!</f>
        <v>#REF!</v>
      </c>
      <c r="N951" s="229" t="e">
        <f>N952+N956+#REF!</f>
        <v>#REF!</v>
      </c>
      <c r="O951" s="229" t="e">
        <f>O952+O956+#REF!</f>
        <v>#REF!</v>
      </c>
      <c r="P951" s="229" t="e">
        <f>P952+P956+#REF!</f>
        <v>#REF!</v>
      </c>
      <c r="Q951" s="229" t="e">
        <f>Q952+Q956+#REF!</f>
        <v>#REF!</v>
      </c>
      <c r="R951" s="229" t="e">
        <f>R952+R956+#REF!</f>
        <v>#REF!</v>
      </c>
      <c r="S951" s="229">
        <f t="shared" ref="S951:X951" si="1947">S952+S956</f>
        <v>-2798.9</v>
      </c>
      <c r="T951" s="229">
        <f t="shared" si="1947"/>
        <v>2432.4</v>
      </c>
      <c r="U951" s="229">
        <f t="shared" si="1947"/>
        <v>-1113.8999999999999</v>
      </c>
      <c r="V951" s="229">
        <f t="shared" si="1947"/>
        <v>1301.2</v>
      </c>
      <c r="W951" s="229">
        <f t="shared" si="1947"/>
        <v>-55.5</v>
      </c>
      <c r="X951" s="229" t="e">
        <f t="shared" si="1947"/>
        <v>#REF!</v>
      </c>
      <c r="Y951" s="229" t="e">
        <f t="shared" ref="Y951:Z951" si="1948">Y952+Y956</f>
        <v>#REF!</v>
      </c>
      <c r="Z951" s="229">
        <f t="shared" si="1948"/>
        <v>3254.9</v>
      </c>
      <c r="AA951" s="229">
        <f t="shared" ref="AA951:AB951" si="1949">AA952+AA956</f>
        <v>36147.97135</v>
      </c>
      <c r="AB951" s="229">
        <f t="shared" si="1949"/>
        <v>39402.871349999994</v>
      </c>
    </row>
    <row r="952" spans="1:28" ht="13.5" customHeight="1" x14ac:dyDescent="0.2">
      <c r="A952" s="340" t="s">
        <v>275</v>
      </c>
      <c r="B952" s="203">
        <v>801</v>
      </c>
      <c r="C952" s="204">
        <v>10</v>
      </c>
      <c r="D952" s="204" t="s">
        <v>190</v>
      </c>
      <c r="E952" s="204"/>
      <c r="F952" s="204"/>
      <c r="G952" s="211" t="e">
        <f>#REF!+G953</f>
        <v>#REF!</v>
      </c>
      <c r="H952" s="211">
        <f>H953</f>
        <v>303.05</v>
      </c>
      <c r="I952" s="211">
        <f>I953</f>
        <v>0</v>
      </c>
      <c r="J952" s="211">
        <f>H952+I952</f>
        <v>303.05</v>
      </c>
      <c r="K952" s="211">
        <f t="shared" ref="K952:AB952" si="1950">K953</f>
        <v>0</v>
      </c>
      <c r="L952" s="229">
        <f t="shared" si="1950"/>
        <v>303.05</v>
      </c>
      <c r="M952" s="229">
        <f t="shared" si="1950"/>
        <v>303.05</v>
      </c>
      <c r="N952" s="229">
        <f t="shared" si="1950"/>
        <v>57.95</v>
      </c>
      <c r="O952" s="229">
        <f t="shared" si="1950"/>
        <v>361</v>
      </c>
      <c r="P952" s="229">
        <f t="shared" si="1950"/>
        <v>361</v>
      </c>
      <c r="Q952" s="229">
        <f t="shared" si="1950"/>
        <v>22</v>
      </c>
      <c r="R952" s="229">
        <f t="shared" si="1950"/>
        <v>383</v>
      </c>
      <c r="S952" s="229">
        <f t="shared" si="1950"/>
        <v>17</v>
      </c>
      <c r="T952" s="229">
        <f t="shared" si="1950"/>
        <v>383</v>
      </c>
      <c r="U952" s="229">
        <f t="shared" si="1950"/>
        <v>17</v>
      </c>
      <c r="V952" s="229">
        <f t="shared" si="1950"/>
        <v>400</v>
      </c>
      <c r="W952" s="229">
        <f t="shared" si="1950"/>
        <v>20</v>
      </c>
      <c r="X952" s="229">
        <f t="shared" si="1950"/>
        <v>420</v>
      </c>
      <c r="Y952" s="229">
        <f t="shared" si="1950"/>
        <v>275</v>
      </c>
      <c r="Z952" s="229">
        <f t="shared" si="1950"/>
        <v>695</v>
      </c>
      <c r="AA952" s="229">
        <f t="shared" si="1950"/>
        <v>0</v>
      </c>
      <c r="AB952" s="229">
        <f t="shared" si="1950"/>
        <v>695</v>
      </c>
    </row>
    <row r="953" spans="1:28" ht="16.5" customHeight="1" x14ac:dyDescent="0.2">
      <c r="A953" s="213" t="s">
        <v>468</v>
      </c>
      <c r="B953" s="225">
        <v>801</v>
      </c>
      <c r="C953" s="206">
        <v>10</v>
      </c>
      <c r="D953" s="206" t="s">
        <v>190</v>
      </c>
      <c r="E953" s="205" t="s">
        <v>773</v>
      </c>
      <c r="F953" s="206"/>
      <c r="G953" s="211"/>
      <c r="H953" s="211">
        <f>H955</f>
        <v>303.05</v>
      </c>
      <c r="I953" s="211">
        <f>I955</f>
        <v>0</v>
      </c>
      <c r="J953" s="211">
        <f>H953+I953</f>
        <v>303.05</v>
      </c>
      <c r="K953" s="211">
        <f t="shared" ref="K953:W953" si="1951">K955</f>
        <v>0</v>
      </c>
      <c r="L953" s="211">
        <f t="shared" si="1951"/>
        <v>303.05</v>
      </c>
      <c r="M953" s="211">
        <f t="shared" si="1951"/>
        <v>303.05</v>
      </c>
      <c r="N953" s="211">
        <f t="shared" si="1951"/>
        <v>57.95</v>
      </c>
      <c r="O953" s="211">
        <f t="shared" si="1951"/>
        <v>361</v>
      </c>
      <c r="P953" s="211">
        <f t="shared" si="1951"/>
        <v>361</v>
      </c>
      <c r="Q953" s="211">
        <f t="shared" si="1951"/>
        <v>22</v>
      </c>
      <c r="R953" s="211">
        <f t="shared" si="1951"/>
        <v>383</v>
      </c>
      <c r="S953" s="211">
        <f t="shared" si="1951"/>
        <v>17</v>
      </c>
      <c r="T953" s="211">
        <f t="shared" si="1951"/>
        <v>383</v>
      </c>
      <c r="U953" s="211">
        <f t="shared" si="1951"/>
        <v>17</v>
      </c>
      <c r="V953" s="211">
        <f t="shared" si="1951"/>
        <v>400</v>
      </c>
      <c r="W953" s="211">
        <f t="shared" si="1951"/>
        <v>20</v>
      </c>
      <c r="X953" s="211">
        <f>X955+X954</f>
        <v>420</v>
      </c>
      <c r="Y953" s="211">
        <f t="shared" ref="Y953:Z953" si="1952">Y955+Y954</f>
        <v>275</v>
      </c>
      <c r="Z953" s="211">
        <f t="shared" si="1952"/>
        <v>695</v>
      </c>
      <c r="AA953" s="211">
        <f t="shared" ref="AA953:AB953" si="1953">AA955+AA954</f>
        <v>0</v>
      </c>
      <c r="AB953" s="211">
        <f t="shared" si="1953"/>
        <v>695</v>
      </c>
    </row>
    <row r="954" spans="1:28" ht="16.5" customHeight="1" x14ac:dyDescent="0.2">
      <c r="A954" s="213" t="s">
        <v>1200</v>
      </c>
      <c r="B954" s="225">
        <v>801</v>
      </c>
      <c r="C954" s="206">
        <v>10</v>
      </c>
      <c r="D954" s="206" t="s">
        <v>190</v>
      </c>
      <c r="E954" s="205" t="s">
        <v>773</v>
      </c>
      <c r="F954" s="206" t="s">
        <v>1199</v>
      </c>
      <c r="G954" s="211"/>
      <c r="H954" s="211">
        <v>303.05</v>
      </c>
      <c r="I954" s="211">
        <v>0</v>
      </c>
      <c r="J954" s="211">
        <f>H954+I954</f>
        <v>303.05</v>
      </c>
      <c r="K954" s="211">
        <v>0</v>
      </c>
      <c r="L954" s="211">
        <v>303.05</v>
      </c>
      <c r="M954" s="211">
        <v>303.05</v>
      </c>
      <c r="N954" s="211">
        <v>57.95</v>
      </c>
      <c r="O954" s="211">
        <f>M954+N954</f>
        <v>361</v>
      </c>
      <c r="P954" s="211">
        <v>361</v>
      </c>
      <c r="Q954" s="211">
        <v>22</v>
      </c>
      <c r="R954" s="211">
        <f t="shared" ref="R954" si="1954">P954+Q954</f>
        <v>383</v>
      </c>
      <c r="S954" s="211">
        <v>17</v>
      </c>
      <c r="T954" s="211">
        <v>383</v>
      </c>
      <c r="U954" s="211">
        <v>17</v>
      </c>
      <c r="V954" s="211">
        <v>400</v>
      </c>
      <c r="W954" s="211">
        <v>20</v>
      </c>
      <c r="X954" s="211">
        <v>0</v>
      </c>
      <c r="Y954" s="211">
        <v>695</v>
      </c>
      <c r="Z954" s="211">
        <f t="shared" ref="Z954" si="1955">X954+Y954</f>
        <v>695</v>
      </c>
      <c r="AA954" s="211">
        <v>0</v>
      </c>
      <c r="AB954" s="211">
        <f t="shared" ref="AB954:AB955" si="1956">Z954+AA954</f>
        <v>695</v>
      </c>
    </row>
    <row r="955" spans="1:28" hidden="1" x14ac:dyDescent="0.2">
      <c r="A955" s="213" t="s">
        <v>341</v>
      </c>
      <c r="B955" s="225">
        <v>801</v>
      </c>
      <c r="C955" s="206">
        <v>10</v>
      </c>
      <c r="D955" s="206" t="s">
        <v>190</v>
      </c>
      <c r="E955" s="205" t="s">
        <v>773</v>
      </c>
      <c r="F955" s="206" t="s">
        <v>342</v>
      </c>
      <c r="G955" s="211"/>
      <c r="H955" s="211">
        <v>303.05</v>
      </c>
      <c r="I955" s="211">
        <v>0</v>
      </c>
      <c r="J955" s="211">
        <f>H955+I955</f>
        <v>303.05</v>
      </c>
      <c r="K955" s="211">
        <v>0</v>
      </c>
      <c r="L955" s="211">
        <v>303.05</v>
      </c>
      <c r="M955" s="211">
        <v>303.05</v>
      </c>
      <c r="N955" s="211">
        <v>57.95</v>
      </c>
      <c r="O955" s="211">
        <f>M955+N955</f>
        <v>361</v>
      </c>
      <c r="P955" s="211">
        <v>361</v>
      </c>
      <c r="Q955" s="211">
        <v>22</v>
      </c>
      <c r="R955" s="211">
        <f t="shared" si="1891"/>
        <v>383</v>
      </c>
      <c r="S955" s="211">
        <v>17</v>
      </c>
      <c r="T955" s="211">
        <v>383</v>
      </c>
      <c r="U955" s="211">
        <v>17</v>
      </c>
      <c r="V955" s="211">
        <v>400</v>
      </c>
      <c r="W955" s="211">
        <v>20</v>
      </c>
      <c r="X955" s="211">
        <f t="shared" ref="X955" si="1957">V955+W955</f>
        <v>420</v>
      </c>
      <c r="Y955" s="211">
        <v>-420</v>
      </c>
      <c r="Z955" s="211">
        <f t="shared" ref="Z955" si="1958">X955+Y955</f>
        <v>0</v>
      </c>
      <c r="AA955" s="211">
        <v>0</v>
      </c>
      <c r="AB955" s="211">
        <f t="shared" si="1956"/>
        <v>0</v>
      </c>
    </row>
    <row r="956" spans="1:28" x14ac:dyDescent="0.2">
      <c r="A956" s="340" t="s">
        <v>277</v>
      </c>
      <c r="B956" s="203">
        <v>801</v>
      </c>
      <c r="C956" s="204">
        <v>10</v>
      </c>
      <c r="D956" s="204" t="s">
        <v>194</v>
      </c>
      <c r="E956" s="204"/>
      <c r="F956" s="204"/>
      <c r="G956" s="211" t="e">
        <f>#REF!+#REF!+G957+#REF!</f>
        <v>#REF!</v>
      </c>
      <c r="H956" s="229" t="e">
        <f>H957</f>
        <v>#REF!</v>
      </c>
      <c r="I956" s="229" t="e">
        <f>I957</f>
        <v>#REF!</v>
      </c>
      <c r="J956" s="229" t="e">
        <f>J957</f>
        <v>#REF!</v>
      </c>
      <c r="K956" s="229" t="e">
        <f>K957+#REF!</f>
        <v>#REF!</v>
      </c>
      <c r="L956" s="229" t="e">
        <f>L957+#REF!</f>
        <v>#REF!</v>
      </c>
      <c r="M956" s="229" t="e">
        <f>M957+#REF!</f>
        <v>#REF!</v>
      </c>
      <c r="N956" s="229" t="e">
        <f>N957+#REF!</f>
        <v>#REF!</v>
      </c>
      <c r="O956" s="229" t="e">
        <f>O957+#REF!</f>
        <v>#REF!</v>
      </c>
      <c r="P956" s="229" t="e">
        <f>P957+#REF!</f>
        <v>#REF!</v>
      </c>
      <c r="Q956" s="229" t="e">
        <f>Q957+#REF!</f>
        <v>#REF!</v>
      </c>
      <c r="R956" s="229">
        <f>R957</f>
        <v>4981.8</v>
      </c>
      <c r="S956" s="229">
        <f t="shared" ref="S956:W956" si="1959">S957</f>
        <v>-2815.9</v>
      </c>
      <c r="T956" s="229">
        <f t="shared" si="1959"/>
        <v>2049.4</v>
      </c>
      <c r="U956" s="229">
        <f t="shared" si="1959"/>
        <v>-1130.8999999999999</v>
      </c>
      <c r="V956" s="229">
        <f t="shared" si="1959"/>
        <v>901.2</v>
      </c>
      <c r="W956" s="229">
        <f t="shared" si="1959"/>
        <v>-75.5</v>
      </c>
      <c r="X956" s="229" t="e">
        <f>X957</f>
        <v>#REF!</v>
      </c>
      <c r="Y956" s="229" t="e">
        <f t="shared" ref="Y956" si="1960">Y957</f>
        <v>#REF!</v>
      </c>
      <c r="Z956" s="229">
        <f>Z957+Z969+Z966+Z970</f>
        <v>2559.9</v>
      </c>
      <c r="AA956" s="229">
        <f t="shared" ref="AA956:AB956" si="1961">AA957+AA969+AA966+AA970</f>
        <v>36147.97135</v>
      </c>
      <c r="AB956" s="229">
        <f t="shared" si="1961"/>
        <v>38707.871349999994</v>
      </c>
    </row>
    <row r="957" spans="1:28" ht="31.5" customHeight="1" x14ac:dyDescent="0.2">
      <c r="A957" s="213" t="s">
        <v>966</v>
      </c>
      <c r="B957" s="225">
        <v>801</v>
      </c>
      <c r="C957" s="206" t="s">
        <v>214</v>
      </c>
      <c r="D957" s="206" t="s">
        <v>194</v>
      </c>
      <c r="E957" s="206" t="s">
        <v>844</v>
      </c>
      <c r="F957" s="206"/>
      <c r="G957" s="211" t="e">
        <f>#REF!+G960+G961+G963</f>
        <v>#REF!</v>
      </c>
      <c r="H957" s="211" t="e">
        <f>#REF!+H960+H961+H963+#REF!</f>
        <v>#REF!</v>
      </c>
      <c r="I957" s="211" t="e">
        <f>#REF!+I960+I961+I963+#REF!</f>
        <v>#REF!</v>
      </c>
      <c r="J957" s="211" t="e">
        <f>#REF!+J960+J961+J963+#REF!</f>
        <v>#REF!</v>
      </c>
      <c r="K957" s="211" t="e">
        <f>#REF!+K960+K961+K963+#REF!+#REF!</f>
        <v>#REF!</v>
      </c>
      <c r="L957" s="211" t="e">
        <f>L959+L960+L961+#REF!+#REF!</f>
        <v>#REF!</v>
      </c>
      <c r="M957" s="211" t="e">
        <f>M959+M960+M961+#REF!+#REF!</f>
        <v>#REF!</v>
      </c>
      <c r="N957" s="211" t="e">
        <f>N959+N960+N961+#REF!+#REF!</f>
        <v>#REF!</v>
      </c>
      <c r="O957" s="211" t="e">
        <f>O959+O960+O961+#REF!+#REF!</f>
        <v>#REF!</v>
      </c>
      <c r="P957" s="211" t="e">
        <f>P959+P960+P961+#REF!+#REF!</f>
        <v>#REF!</v>
      </c>
      <c r="Q957" s="211" t="e">
        <f>Q959+Q960+Q961+#REF!+#REF!</f>
        <v>#REF!</v>
      </c>
      <c r="R957" s="211">
        <f t="shared" ref="R957:W957" si="1962">R959+R960+R961</f>
        <v>4981.8</v>
      </c>
      <c r="S957" s="211">
        <f t="shared" si="1962"/>
        <v>-2815.9</v>
      </c>
      <c r="T957" s="211">
        <f t="shared" si="1962"/>
        <v>2049.4</v>
      </c>
      <c r="U957" s="211">
        <f t="shared" si="1962"/>
        <v>-1130.8999999999999</v>
      </c>
      <c r="V957" s="211">
        <f t="shared" si="1962"/>
        <v>901.2</v>
      </c>
      <c r="W957" s="211">
        <f t="shared" si="1962"/>
        <v>-75.5</v>
      </c>
      <c r="X957" s="211" t="e">
        <f>X959+X960+X961+#REF!</f>
        <v>#REF!</v>
      </c>
      <c r="Y957" s="211" t="e">
        <f>Y959+Y960+Y961+#REF!</f>
        <v>#REF!</v>
      </c>
      <c r="Z957" s="211">
        <f>Z959+Z960+Z961+Z964</f>
        <v>2559.9</v>
      </c>
      <c r="AA957" s="211">
        <f t="shared" ref="AA957:AB957" si="1963">AA959+AA960+AA961+AA964</f>
        <v>161.70725999999999</v>
      </c>
      <c r="AB957" s="211">
        <f t="shared" si="1963"/>
        <v>2721.6072600000002</v>
      </c>
    </row>
    <row r="958" spans="1:28" ht="17.25" hidden="1" customHeight="1" x14ac:dyDescent="0.2">
      <c r="A958" s="213" t="s">
        <v>704</v>
      </c>
      <c r="B958" s="225">
        <v>801</v>
      </c>
      <c r="C958" s="206" t="s">
        <v>492</v>
      </c>
      <c r="D958" s="206" t="s">
        <v>194</v>
      </c>
      <c r="E958" s="206" t="s">
        <v>772</v>
      </c>
      <c r="F958" s="206" t="s">
        <v>94</v>
      </c>
      <c r="G958" s="211"/>
      <c r="H958" s="211">
        <v>400</v>
      </c>
      <c r="I958" s="211">
        <v>-363.1</v>
      </c>
      <c r="J958" s="211">
        <f t="shared" ref="J958:J967" si="1964">H958+I958</f>
        <v>36.899999999999977</v>
      </c>
      <c r="K958" s="211">
        <v>0</v>
      </c>
      <c r="L958" s="211">
        <v>0</v>
      </c>
      <c r="M958" s="211">
        <v>0</v>
      </c>
      <c r="N958" s="211">
        <v>0</v>
      </c>
      <c r="O958" s="211">
        <v>0</v>
      </c>
      <c r="P958" s="211">
        <v>0</v>
      </c>
      <c r="Q958" s="211">
        <v>0</v>
      </c>
      <c r="R958" s="211">
        <f t="shared" si="1891"/>
        <v>0</v>
      </c>
      <c r="S958" s="211">
        <f t="shared" ref="S958" si="1965">Q958+R958</f>
        <v>0</v>
      </c>
      <c r="T958" s="211">
        <f t="shared" ref="T958" si="1966">R958+S958</f>
        <v>0</v>
      </c>
      <c r="U958" s="211">
        <f t="shared" ref="U958" si="1967">S958+T958</f>
        <v>0</v>
      </c>
      <c r="V958" s="211">
        <f t="shared" ref="V958" si="1968">T958+U958</f>
        <v>0</v>
      </c>
      <c r="W958" s="211">
        <f t="shared" ref="W958" si="1969">U958+V958</f>
        <v>0</v>
      </c>
      <c r="X958" s="211">
        <f t="shared" ref="X958:X959" si="1970">V958+W958</f>
        <v>0</v>
      </c>
      <c r="Y958" s="211">
        <f t="shared" ref="Y958" si="1971">W958+X958</f>
        <v>0</v>
      </c>
      <c r="Z958" s="211">
        <f t="shared" ref="Z958:Z960" si="1972">X958+Y958</f>
        <v>0</v>
      </c>
      <c r="AA958" s="211">
        <f t="shared" ref="AA958" si="1973">Y958+Z958</f>
        <v>0</v>
      </c>
      <c r="AB958" s="211">
        <f t="shared" ref="AB958:AB960" si="1974">Z958+AA958</f>
        <v>0</v>
      </c>
    </row>
    <row r="959" spans="1:28" ht="18.75" customHeight="1" x14ac:dyDescent="0.2">
      <c r="A959" s="213" t="s">
        <v>704</v>
      </c>
      <c r="B959" s="225">
        <v>801</v>
      </c>
      <c r="C959" s="206" t="s">
        <v>492</v>
      </c>
      <c r="D959" s="206" t="s">
        <v>194</v>
      </c>
      <c r="E959" s="206" t="s">
        <v>772</v>
      </c>
      <c r="F959" s="206" t="s">
        <v>137</v>
      </c>
      <c r="G959" s="211"/>
      <c r="H959" s="211">
        <v>0</v>
      </c>
      <c r="I959" s="211">
        <v>363.1</v>
      </c>
      <c r="J959" s="211">
        <f t="shared" si="1964"/>
        <v>363.1</v>
      </c>
      <c r="K959" s="211">
        <v>0</v>
      </c>
      <c r="L959" s="211">
        <v>400</v>
      </c>
      <c r="M959" s="211">
        <v>400</v>
      </c>
      <c r="N959" s="211">
        <v>0</v>
      </c>
      <c r="O959" s="211">
        <f>M959+N959</f>
        <v>400</v>
      </c>
      <c r="P959" s="211">
        <v>400</v>
      </c>
      <c r="Q959" s="211">
        <v>0</v>
      </c>
      <c r="R959" s="211">
        <f t="shared" si="1891"/>
        <v>400</v>
      </c>
      <c r="S959" s="211">
        <v>-100</v>
      </c>
      <c r="T959" s="211">
        <v>400</v>
      </c>
      <c r="U959" s="211">
        <v>0</v>
      </c>
      <c r="V959" s="211">
        <v>400</v>
      </c>
      <c r="W959" s="211">
        <v>0</v>
      </c>
      <c r="X959" s="211">
        <f t="shared" si="1970"/>
        <v>400</v>
      </c>
      <c r="Y959" s="211">
        <v>0</v>
      </c>
      <c r="Z959" s="211">
        <f t="shared" si="1972"/>
        <v>400</v>
      </c>
      <c r="AA959" s="211">
        <v>0</v>
      </c>
      <c r="AB959" s="211">
        <f t="shared" si="1974"/>
        <v>400</v>
      </c>
    </row>
    <row r="960" spans="1:28" ht="17.25" customHeight="1" x14ac:dyDescent="0.2">
      <c r="A960" s="213" t="s">
        <v>718</v>
      </c>
      <c r="B960" s="225">
        <v>801</v>
      </c>
      <c r="C960" s="206" t="s">
        <v>492</v>
      </c>
      <c r="D960" s="206" t="s">
        <v>194</v>
      </c>
      <c r="E960" s="206" t="s">
        <v>771</v>
      </c>
      <c r="F960" s="206" t="s">
        <v>94</v>
      </c>
      <c r="G960" s="211"/>
      <c r="H960" s="211">
        <v>100</v>
      </c>
      <c r="I960" s="211">
        <v>0</v>
      </c>
      <c r="J960" s="211">
        <f t="shared" si="1964"/>
        <v>100</v>
      </c>
      <c r="K960" s="211">
        <v>0</v>
      </c>
      <c r="L960" s="211">
        <v>100</v>
      </c>
      <c r="M960" s="211">
        <v>100</v>
      </c>
      <c r="N960" s="211">
        <v>0</v>
      </c>
      <c r="O960" s="211">
        <f t="shared" ref="O960" si="1975">M960+N960</f>
        <v>100</v>
      </c>
      <c r="P960" s="211">
        <v>100</v>
      </c>
      <c r="Q960" s="211">
        <v>0</v>
      </c>
      <c r="R960" s="211">
        <f t="shared" si="1891"/>
        <v>100</v>
      </c>
      <c r="S960" s="211">
        <v>-50</v>
      </c>
      <c r="T960" s="211">
        <v>100</v>
      </c>
      <c r="U960" s="211">
        <v>0</v>
      </c>
      <c r="V960" s="211">
        <v>100</v>
      </c>
      <c r="W960" s="211">
        <v>50</v>
      </c>
      <c r="X960" s="211">
        <v>100</v>
      </c>
      <c r="Y960" s="211">
        <v>50</v>
      </c>
      <c r="Z960" s="211">
        <f t="shared" si="1972"/>
        <v>150</v>
      </c>
      <c r="AA960" s="211">
        <v>0</v>
      </c>
      <c r="AB960" s="211">
        <f t="shared" si="1974"/>
        <v>150</v>
      </c>
    </row>
    <row r="961" spans="1:28" ht="32.25" customHeight="1" x14ac:dyDescent="0.2">
      <c r="A961" s="213" t="s">
        <v>1277</v>
      </c>
      <c r="B961" s="225">
        <v>801</v>
      </c>
      <c r="C961" s="206">
        <v>10</v>
      </c>
      <c r="D961" s="206" t="s">
        <v>194</v>
      </c>
      <c r="E961" s="206" t="s">
        <v>1087</v>
      </c>
      <c r="F961" s="206"/>
      <c r="G961" s="211"/>
      <c r="H961" s="211">
        <f>H962</f>
        <v>780.7</v>
      </c>
      <c r="I961" s="211">
        <f>I962</f>
        <v>0</v>
      </c>
      <c r="J961" s="211">
        <f t="shared" si="1964"/>
        <v>780.7</v>
      </c>
      <c r="K961" s="211">
        <f>K962</f>
        <v>-4.29</v>
      </c>
      <c r="L961" s="211">
        <f>L962</f>
        <v>448</v>
      </c>
      <c r="M961" s="211">
        <f>M962</f>
        <v>448</v>
      </c>
      <c r="N961" s="211">
        <f t="shared" ref="N961:Q961" si="1976">N962</f>
        <v>3607.7</v>
      </c>
      <c r="O961" s="211">
        <f t="shared" si="1976"/>
        <v>4055.7</v>
      </c>
      <c r="P961" s="211">
        <f t="shared" si="1976"/>
        <v>5121.7</v>
      </c>
      <c r="Q961" s="211">
        <f t="shared" si="1976"/>
        <v>-639.9</v>
      </c>
      <c r="R961" s="211">
        <f>R962+R968</f>
        <v>4481.8</v>
      </c>
      <c r="S961" s="211">
        <f t="shared" ref="S961:T961" si="1977">S962+S968</f>
        <v>-2665.9</v>
      </c>
      <c r="T961" s="211">
        <f t="shared" si="1977"/>
        <v>1549.4</v>
      </c>
      <c r="U961" s="211">
        <f t="shared" ref="U961:V961" si="1978">U962+U968</f>
        <v>-1130.8999999999999</v>
      </c>
      <c r="V961" s="211">
        <f t="shared" si="1978"/>
        <v>401.20000000000005</v>
      </c>
      <c r="W961" s="211">
        <f>W962+W968</f>
        <v>-125.5</v>
      </c>
      <c r="X961" s="211">
        <f>X962+X968</f>
        <v>1657.27</v>
      </c>
      <c r="Y961" s="211">
        <f>Y962+Y968</f>
        <v>-1657.27</v>
      </c>
      <c r="Z961" s="211">
        <f>Z962+Z963</f>
        <v>0</v>
      </c>
      <c r="AA961" s="211">
        <f t="shared" ref="AA961:AB961" si="1979">AA962+AA963</f>
        <v>161.70725999999999</v>
      </c>
      <c r="AB961" s="211">
        <f t="shared" si="1979"/>
        <v>161.70725999999999</v>
      </c>
    </row>
    <row r="962" spans="1:28" ht="15" customHeight="1" x14ac:dyDescent="0.2">
      <c r="A962" s="213" t="s">
        <v>304</v>
      </c>
      <c r="B962" s="225">
        <v>801</v>
      </c>
      <c r="C962" s="206">
        <v>10</v>
      </c>
      <c r="D962" s="206" t="s">
        <v>194</v>
      </c>
      <c r="E962" s="206" t="s">
        <v>1087</v>
      </c>
      <c r="F962" s="206" t="s">
        <v>305</v>
      </c>
      <c r="G962" s="211"/>
      <c r="H962" s="211">
        <v>780.7</v>
      </c>
      <c r="I962" s="211">
        <v>0</v>
      </c>
      <c r="J962" s="211">
        <f t="shared" si="1964"/>
        <v>780.7</v>
      </c>
      <c r="K962" s="211">
        <v>-4.29</v>
      </c>
      <c r="L962" s="211">
        <v>448</v>
      </c>
      <c r="M962" s="211">
        <v>448</v>
      </c>
      <c r="N962" s="211">
        <v>3607.7</v>
      </c>
      <c r="O962" s="211">
        <f>M962+N962</f>
        <v>4055.7</v>
      </c>
      <c r="P962" s="211">
        <v>5121.7</v>
      </c>
      <c r="Q962" s="211">
        <v>-639.9</v>
      </c>
      <c r="R962" s="211">
        <f t="shared" si="1891"/>
        <v>4481.8</v>
      </c>
      <c r="S962" s="211">
        <v>-2684.1</v>
      </c>
      <c r="T962" s="211">
        <v>1533.9</v>
      </c>
      <c r="U962" s="211">
        <v>-1119.5999999999999</v>
      </c>
      <c r="V962" s="211">
        <v>397.1</v>
      </c>
      <c r="W962" s="211">
        <v>-124.2</v>
      </c>
      <c r="X962" s="211">
        <v>1640.7</v>
      </c>
      <c r="Y962" s="211">
        <v>-1640.7</v>
      </c>
      <c r="Z962" s="211">
        <f>X962+Y962</f>
        <v>0</v>
      </c>
      <c r="AA962" s="211">
        <v>160.09026</v>
      </c>
      <c r="AB962" s="211">
        <f>Z962+AA962</f>
        <v>160.09026</v>
      </c>
    </row>
    <row r="963" spans="1:28" ht="18.75" customHeight="1" x14ac:dyDescent="0.2">
      <c r="A963" s="213" t="s">
        <v>1278</v>
      </c>
      <c r="B963" s="225">
        <v>801</v>
      </c>
      <c r="C963" s="206">
        <v>10</v>
      </c>
      <c r="D963" s="206" t="s">
        <v>194</v>
      </c>
      <c r="E963" s="206" t="s">
        <v>1087</v>
      </c>
      <c r="F963" s="206" t="s">
        <v>305</v>
      </c>
      <c r="G963" s="211"/>
      <c r="H963" s="211">
        <v>780.7</v>
      </c>
      <c r="I963" s="211">
        <v>0</v>
      </c>
      <c r="J963" s="211">
        <f t="shared" ref="J963" si="1980">H963+I963</f>
        <v>780.7</v>
      </c>
      <c r="K963" s="211">
        <v>-4.29</v>
      </c>
      <c r="L963" s="211">
        <v>448</v>
      </c>
      <c r="M963" s="211">
        <v>448</v>
      </c>
      <c r="N963" s="211">
        <v>3607.7</v>
      </c>
      <c r="O963" s="211">
        <f>M963+N963</f>
        <v>4055.7</v>
      </c>
      <c r="P963" s="211">
        <v>5121.7</v>
      </c>
      <c r="Q963" s="211">
        <v>-639.9</v>
      </c>
      <c r="R963" s="211">
        <f t="shared" ref="R963" si="1981">P963+Q963</f>
        <v>4481.8</v>
      </c>
      <c r="S963" s="211">
        <v>-2684.1</v>
      </c>
      <c r="T963" s="211">
        <v>1533.9</v>
      </c>
      <c r="U963" s="211">
        <v>-1119.5999999999999</v>
      </c>
      <c r="V963" s="211">
        <v>397.1</v>
      </c>
      <c r="W963" s="211">
        <v>-124.2</v>
      </c>
      <c r="X963" s="211">
        <v>1640.7</v>
      </c>
      <c r="Y963" s="211">
        <v>-1640.7</v>
      </c>
      <c r="Z963" s="211">
        <f>X963+Y963</f>
        <v>0</v>
      </c>
      <c r="AA963" s="211">
        <v>1.617</v>
      </c>
      <c r="AB963" s="211">
        <f>Z963+AA963</f>
        <v>1.617</v>
      </c>
    </row>
    <row r="964" spans="1:28" ht="47.25" customHeight="1" x14ac:dyDescent="0.25">
      <c r="A964" s="334" t="s">
        <v>1211</v>
      </c>
      <c r="B964" s="225">
        <v>801</v>
      </c>
      <c r="C964" s="206">
        <v>10</v>
      </c>
      <c r="D964" s="206" t="s">
        <v>194</v>
      </c>
      <c r="E964" s="206" t="s">
        <v>1182</v>
      </c>
      <c r="F964" s="206"/>
      <c r="G964" s="211"/>
      <c r="H964" s="211"/>
      <c r="I964" s="211"/>
      <c r="J964" s="211"/>
      <c r="K964" s="211"/>
      <c r="L964" s="211"/>
      <c r="M964" s="211"/>
      <c r="N964" s="211"/>
      <c r="O964" s="211"/>
      <c r="P964" s="211"/>
      <c r="Q964" s="211"/>
      <c r="R964" s="211"/>
      <c r="S964" s="211"/>
      <c r="T964" s="211"/>
      <c r="U964" s="211"/>
      <c r="V964" s="211"/>
      <c r="W964" s="211"/>
      <c r="X964" s="211">
        <f>X965+X966</f>
        <v>0</v>
      </c>
      <c r="Y964" s="211">
        <f t="shared" ref="Y964" si="1982">Y965+Y966</f>
        <v>2009.9</v>
      </c>
      <c r="Z964" s="211">
        <f>Z965</f>
        <v>2009.9</v>
      </c>
      <c r="AA964" s="211">
        <f t="shared" ref="AA964:AB964" si="1983">AA965</f>
        <v>0</v>
      </c>
      <c r="AB964" s="211">
        <f t="shared" si="1983"/>
        <v>2009.9</v>
      </c>
    </row>
    <row r="965" spans="1:28" ht="18.75" customHeight="1" x14ac:dyDescent="0.2">
      <c r="A965" s="213" t="s">
        <v>304</v>
      </c>
      <c r="B965" s="225">
        <v>801</v>
      </c>
      <c r="C965" s="206">
        <v>10</v>
      </c>
      <c r="D965" s="206" t="s">
        <v>194</v>
      </c>
      <c r="E965" s="206" t="s">
        <v>1182</v>
      </c>
      <c r="F965" s="206" t="s">
        <v>305</v>
      </c>
      <c r="G965" s="211"/>
      <c r="H965" s="211"/>
      <c r="I965" s="211"/>
      <c r="J965" s="211"/>
      <c r="K965" s="211"/>
      <c r="L965" s="211"/>
      <c r="M965" s="211"/>
      <c r="N965" s="211"/>
      <c r="O965" s="211"/>
      <c r="P965" s="211"/>
      <c r="Q965" s="211"/>
      <c r="R965" s="211"/>
      <c r="S965" s="211"/>
      <c r="T965" s="211"/>
      <c r="U965" s="211"/>
      <c r="V965" s="211"/>
      <c r="W965" s="211"/>
      <c r="X965" s="211">
        <v>0</v>
      </c>
      <c r="Y965" s="211">
        <v>2009.9</v>
      </c>
      <c r="Z965" s="211">
        <f>X965+Y965</f>
        <v>2009.9</v>
      </c>
      <c r="AA965" s="211">
        <v>0</v>
      </c>
      <c r="AB965" s="211">
        <f>Z965+AA965</f>
        <v>2009.9</v>
      </c>
    </row>
    <row r="966" spans="1:28" ht="27.75" customHeight="1" x14ac:dyDescent="0.2">
      <c r="A966" s="213" t="s">
        <v>1076</v>
      </c>
      <c r="B966" s="206" t="s">
        <v>146</v>
      </c>
      <c r="C966" s="206">
        <v>10</v>
      </c>
      <c r="D966" s="206" t="s">
        <v>194</v>
      </c>
      <c r="E966" s="206" t="s">
        <v>1074</v>
      </c>
      <c r="F966" s="206"/>
      <c r="G966" s="211"/>
      <c r="H966" s="211"/>
      <c r="I966" s="211"/>
      <c r="J966" s="211"/>
      <c r="K966" s="211"/>
      <c r="L966" s="211"/>
      <c r="M966" s="211"/>
      <c r="N966" s="211"/>
      <c r="O966" s="211"/>
      <c r="P966" s="211"/>
      <c r="Q966" s="211"/>
      <c r="R966" s="211"/>
      <c r="S966" s="211"/>
      <c r="T966" s="211"/>
      <c r="U966" s="211"/>
      <c r="V966" s="211"/>
      <c r="W966" s="211"/>
      <c r="X966" s="211"/>
      <c r="Y966" s="211"/>
      <c r="Z966" s="211">
        <f>Z967+Z968</f>
        <v>0</v>
      </c>
      <c r="AA966" s="211">
        <f t="shared" ref="AA966:AB966" si="1984">AA967+AA968</f>
        <v>35970.464089999994</v>
      </c>
      <c r="AB966" s="211">
        <f t="shared" si="1984"/>
        <v>35970.464089999994</v>
      </c>
    </row>
    <row r="967" spans="1:28" ht="29.25" customHeight="1" x14ac:dyDescent="0.2">
      <c r="A967" s="213" t="s">
        <v>1208</v>
      </c>
      <c r="B967" s="206" t="s">
        <v>146</v>
      </c>
      <c r="C967" s="206">
        <v>10</v>
      </c>
      <c r="D967" s="206" t="s">
        <v>194</v>
      </c>
      <c r="E967" s="206" t="s">
        <v>1090</v>
      </c>
      <c r="F967" s="206" t="s">
        <v>305</v>
      </c>
      <c r="G967" s="211"/>
      <c r="H967" s="211">
        <v>300</v>
      </c>
      <c r="I967" s="211">
        <v>0</v>
      </c>
      <c r="J967" s="211">
        <f t="shared" si="1964"/>
        <v>300</v>
      </c>
      <c r="K967" s="211">
        <v>0</v>
      </c>
      <c r="L967" s="211">
        <v>0</v>
      </c>
      <c r="M967" s="211">
        <v>0</v>
      </c>
      <c r="N967" s="211">
        <v>1</v>
      </c>
      <c r="O967" s="211">
        <v>2</v>
      </c>
      <c r="P967" s="211">
        <v>3</v>
      </c>
      <c r="Q967" s="211">
        <v>4</v>
      </c>
      <c r="R967" s="211">
        <f t="shared" si="1891"/>
        <v>7</v>
      </c>
      <c r="S967" s="211">
        <f t="shared" ref="S967" si="1985">Q967+R967</f>
        <v>11</v>
      </c>
      <c r="T967" s="211">
        <f t="shared" ref="T967" si="1986">R967+S967</f>
        <v>18</v>
      </c>
      <c r="U967" s="211">
        <f t="shared" ref="U967" si="1987">S967+T967</f>
        <v>29</v>
      </c>
      <c r="V967" s="211">
        <f t="shared" ref="V967" si="1988">T967+U967</f>
        <v>47</v>
      </c>
      <c r="W967" s="211">
        <f t="shared" ref="W967" si="1989">U967+V967</f>
        <v>76</v>
      </c>
      <c r="X967" s="211">
        <v>1281</v>
      </c>
      <c r="Y967" s="211">
        <f t="shared" ref="Y967" si="1990">W967+X967</f>
        <v>1357</v>
      </c>
      <c r="Z967" s="211">
        <v>0</v>
      </c>
      <c r="AA967" s="211">
        <v>1275.4267</v>
      </c>
      <c r="AB967" s="211">
        <f t="shared" ref="AB967:AB968" si="1991">Z967+AA967</f>
        <v>1275.4267</v>
      </c>
    </row>
    <row r="968" spans="1:28" ht="36" customHeight="1" x14ac:dyDescent="0.2">
      <c r="A968" s="213" t="s">
        <v>1209</v>
      </c>
      <c r="B968" s="206" t="s">
        <v>146</v>
      </c>
      <c r="C968" s="206">
        <v>10</v>
      </c>
      <c r="D968" s="206" t="s">
        <v>194</v>
      </c>
      <c r="E968" s="206" t="s">
        <v>1074</v>
      </c>
      <c r="F968" s="206" t="s">
        <v>305</v>
      </c>
      <c r="G968" s="211"/>
      <c r="H968" s="211"/>
      <c r="I968" s="211"/>
      <c r="J968" s="211"/>
      <c r="K968" s="211"/>
      <c r="L968" s="211"/>
      <c r="M968" s="211"/>
      <c r="N968" s="211"/>
      <c r="O968" s="211"/>
      <c r="P968" s="211"/>
      <c r="Q968" s="211"/>
      <c r="R968" s="211">
        <v>0</v>
      </c>
      <c r="S968" s="211">
        <v>18.2</v>
      </c>
      <c r="T968" s="211">
        <v>15.5</v>
      </c>
      <c r="U968" s="211">
        <v>-11.3</v>
      </c>
      <c r="V968" s="211">
        <v>4.0999999999999996</v>
      </c>
      <c r="W968" s="211">
        <v>-1.3</v>
      </c>
      <c r="X968" s="211">
        <v>16.57</v>
      </c>
      <c r="Y968" s="211">
        <v>-16.57</v>
      </c>
      <c r="Z968" s="211">
        <f t="shared" ref="Z968" si="1992">X968+Y968</f>
        <v>0</v>
      </c>
      <c r="AA968" s="211">
        <v>34695.037389999998</v>
      </c>
      <c r="AB968" s="211">
        <f t="shared" si="1991"/>
        <v>34695.037389999998</v>
      </c>
    </row>
    <row r="969" spans="1:28" ht="17.25" customHeight="1" x14ac:dyDescent="0.2">
      <c r="A969" s="213" t="s">
        <v>352</v>
      </c>
      <c r="B969" s="225">
        <v>801</v>
      </c>
      <c r="C969" s="206">
        <v>10</v>
      </c>
      <c r="D969" s="206" t="s">
        <v>194</v>
      </c>
      <c r="E969" s="206" t="s">
        <v>854</v>
      </c>
      <c r="F969" s="206" t="s">
        <v>137</v>
      </c>
      <c r="G969" s="211"/>
      <c r="H969" s="211"/>
      <c r="I969" s="211"/>
      <c r="J969" s="211"/>
      <c r="K969" s="211"/>
      <c r="L969" s="211"/>
      <c r="M969" s="211"/>
      <c r="N969" s="211"/>
      <c r="O969" s="211"/>
      <c r="P969" s="211"/>
      <c r="Q969" s="211"/>
      <c r="R969" s="211"/>
      <c r="S969" s="211"/>
      <c r="T969" s="211"/>
      <c r="U969" s="211"/>
      <c r="V969" s="211"/>
      <c r="W969" s="211"/>
      <c r="X969" s="211">
        <v>0</v>
      </c>
      <c r="Y969" s="211">
        <v>2009.9</v>
      </c>
      <c r="Z969" s="211">
        <v>0</v>
      </c>
      <c r="AA969" s="211">
        <v>10</v>
      </c>
      <c r="AB969" s="211">
        <f>Z969+AA969</f>
        <v>10</v>
      </c>
    </row>
    <row r="970" spans="1:28" ht="17.25" customHeight="1" x14ac:dyDescent="0.2">
      <c r="A970" s="213" t="s">
        <v>352</v>
      </c>
      <c r="B970" s="225">
        <v>801</v>
      </c>
      <c r="C970" s="206">
        <v>10</v>
      </c>
      <c r="D970" s="206" t="s">
        <v>194</v>
      </c>
      <c r="E970" s="206" t="s">
        <v>854</v>
      </c>
      <c r="F970" s="206" t="s">
        <v>139</v>
      </c>
      <c r="G970" s="211"/>
      <c r="H970" s="211"/>
      <c r="I970" s="211"/>
      <c r="J970" s="211"/>
      <c r="K970" s="211"/>
      <c r="L970" s="211"/>
      <c r="M970" s="211"/>
      <c r="N970" s="211"/>
      <c r="O970" s="211"/>
      <c r="P970" s="211"/>
      <c r="Q970" s="211"/>
      <c r="R970" s="211"/>
      <c r="S970" s="211"/>
      <c r="T970" s="211"/>
      <c r="U970" s="211"/>
      <c r="V970" s="211"/>
      <c r="W970" s="211"/>
      <c r="X970" s="211">
        <v>0</v>
      </c>
      <c r="Y970" s="211">
        <v>2009.9</v>
      </c>
      <c r="Z970" s="211">
        <v>0</v>
      </c>
      <c r="AA970" s="211">
        <v>5.8</v>
      </c>
      <c r="AB970" s="211">
        <f>Z970+AA970</f>
        <v>5.8</v>
      </c>
    </row>
    <row r="971" spans="1:28" s="323" customFormat="1" ht="14.25" x14ac:dyDescent="0.2">
      <c r="A971" s="340" t="s">
        <v>127</v>
      </c>
      <c r="B971" s="203">
        <v>801</v>
      </c>
      <c r="C971" s="204" t="s">
        <v>205</v>
      </c>
      <c r="D971" s="204"/>
      <c r="E971" s="204"/>
      <c r="F971" s="204"/>
      <c r="G971" s="229"/>
      <c r="H971" s="229">
        <f t="shared" ref="H971:AB971" si="1993">H972</f>
        <v>2384</v>
      </c>
      <c r="I971" s="229">
        <f t="shared" si="1993"/>
        <v>352.27</v>
      </c>
      <c r="J971" s="229">
        <f t="shared" si="1993"/>
        <v>2736.27</v>
      </c>
      <c r="K971" s="229">
        <f t="shared" si="1993"/>
        <v>220</v>
      </c>
      <c r="L971" s="229">
        <f t="shared" si="1993"/>
        <v>3390</v>
      </c>
      <c r="M971" s="229">
        <f t="shared" si="1993"/>
        <v>3390</v>
      </c>
      <c r="N971" s="229">
        <f t="shared" si="1993"/>
        <v>506</v>
      </c>
      <c r="O971" s="229">
        <f t="shared" si="1993"/>
        <v>3896</v>
      </c>
      <c r="P971" s="229">
        <f t="shared" si="1993"/>
        <v>3896</v>
      </c>
      <c r="Q971" s="229">
        <f t="shared" si="1993"/>
        <v>0</v>
      </c>
      <c r="R971" s="229">
        <f t="shared" si="1993"/>
        <v>3896</v>
      </c>
      <c r="S971" s="229">
        <f t="shared" si="1993"/>
        <v>147</v>
      </c>
      <c r="T971" s="229">
        <f t="shared" si="1993"/>
        <v>4998</v>
      </c>
      <c r="U971" s="229">
        <f t="shared" si="1993"/>
        <v>-551</v>
      </c>
      <c r="V971" s="229">
        <f t="shared" si="1993"/>
        <v>4418</v>
      </c>
      <c r="W971" s="229">
        <f t="shared" si="1993"/>
        <v>176</v>
      </c>
      <c r="X971" s="229">
        <f t="shared" si="1993"/>
        <v>5374</v>
      </c>
      <c r="Y971" s="229">
        <f t="shared" si="1993"/>
        <v>606</v>
      </c>
      <c r="Z971" s="229">
        <f t="shared" si="1993"/>
        <v>5980</v>
      </c>
      <c r="AA971" s="229">
        <f t="shared" si="1993"/>
        <v>210</v>
      </c>
      <c r="AB971" s="229">
        <f t="shared" si="1993"/>
        <v>6190</v>
      </c>
    </row>
    <row r="972" spans="1:28" ht="18.75" customHeight="1" x14ac:dyDescent="0.2">
      <c r="A972" s="340" t="s">
        <v>1060</v>
      </c>
      <c r="B972" s="203">
        <v>801</v>
      </c>
      <c r="C972" s="204" t="s">
        <v>205</v>
      </c>
      <c r="D972" s="204" t="s">
        <v>192</v>
      </c>
      <c r="E972" s="204"/>
      <c r="F972" s="204"/>
      <c r="G972" s="211" t="e">
        <f>#REF!+G1135</f>
        <v>#REF!</v>
      </c>
      <c r="H972" s="211">
        <f t="shared" ref="H972:Q972" si="1994">H1135+H1137</f>
        <v>2384</v>
      </c>
      <c r="I972" s="211">
        <f t="shared" si="1994"/>
        <v>352.27</v>
      </c>
      <c r="J972" s="211">
        <f t="shared" si="1994"/>
        <v>2736.27</v>
      </c>
      <c r="K972" s="211">
        <f t="shared" si="1994"/>
        <v>220</v>
      </c>
      <c r="L972" s="211">
        <f t="shared" si="1994"/>
        <v>3390</v>
      </c>
      <c r="M972" s="211">
        <f t="shared" si="1994"/>
        <v>3390</v>
      </c>
      <c r="N972" s="211">
        <f t="shared" si="1994"/>
        <v>506</v>
      </c>
      <c r="O972" s="211">
        <f t="shared" si="1994"/>
        <v>3896</v>
      </c>
      <c r="P972" s="211">
        <f t="shared" si="1994"/>
        <v>3896</v>
      </c>
      <c r="Q972" s="211">
        <f t="shared" si="1994"/>
        <v>0</v>
      </c>
      <c r="R972" s="229">
        <f t="shared" ref="R972:Z972" si="1995">R1135+R1137+R1136</f>
        <v>3896</v>
      </c>
      <c r="S972" s="229">
        <f t="shared" si="1995"/>
        <v>147</v>
      </c>
      <c r="T972" s="229">
        <f t="shared" si="1995"/>
        <v>4998</v>
      </c>
      <c r="U972" s="229">
        <f t="shared" si="1995"/>
        <v>-551</v>
      </c>
      <c r="V972" s="229">
        <f t="shared" si="1995"/>
        <v>4418</v>
      </c>
      <c r="W972" s="229">
        <f t="shared" si="1995"/>
        <v>176</v>
      </c>
      <c r="X972" s="229">
        <f t="shared" si="1995"/>
        <v>5374</v>
      </c>
      <c r="Y972" s="229">
        <f t="shared" si="1995"/>
        <v>606</v>
      </c>
      <c r="Z972" s="229">
        <f t="shared" si="1995"/>
        <v>5980</v>
      </c>
      <c r="AA972" s="229">
        <f t="shared" ref="AA972:AB972" si="1996">AA1135+AA1137+AA1136</f>
        <v>210</v>
      </c>
      <c r="AB972" s="229">
        <f t="shared" si="1996"/>
        <v>6190</v>
      </c>
    </row>
    <row r="973" spans="1:28" hidden="1" x14ac:dyDescent="0.2">
      <c r="A973" s="213" t="s">
        <v>128</v>
      </c>
      <c r="B973" s="225">
        <v>801</v>
      </c>
      <c r="C973" s="206" t="s">
        <v>205</v>
      </c>
      <c r="D973" s="206" t="s">
        <v>192</v>
      </c>
      <c r="E973" s="206" t="s">
        <v>129</v>
      </c>
      <c r="F973" s="206"/>
      <c r="G973" s="211"/>
      <c r="H973" s="211"/>
      <c r="I973" s="211" t="e">
        <f>I974</f>
        <v>#REF!</v>
      </c>
      <c r="J973" s="211" t="e">
        <f t="shared" ref="J973:J1036" si="1997">H973+I973</f>
        <v>#REF!</v>
      </c>
      <c r="K973" s="211" t="e">
        <f>K974</f>
        <v>#REF!</v>
      </c>
      <c r="L973" s="211" t="e">
        <f t="shared" ref="L973:Q1015" si="1998">I973+J973</f>
        <v>#REF!</v>
      </c>
      <c r="M973" s="211" t="e">
        <f t="shared" si="1998"/>
        <v>#REF!</v>
      </c>
      <c r="N973" s="211" t="e">
        <f t="shared" si="1998"/>
        <v>#REF!</v>
      </c>
      <c r="O973" s="211" t="e">
        <f t="shared" si="1998"/>
        <v>#REF!</v>
      </c>
      <c r="P973" s="211" t="e">
        <f t="shared" si="1998"/>
        <v>#REF!</v>
      </c>
      <c r="Q973" s="211" t="e">
        <f t="shared" si="1998"/>
        <v>#REF!</v>
      </c>
      <c r="R973" s="211" t="e">
        <f t="shared" si="1891"/>
        <v>#REF!</v>
      </c>
      <c r="S973" s="211" t="e">
        <f t="shared" ref="S973:S1036" si="1999">Q973+R973</f>
        <v>#REF!</v>
      </c>
      <c r="T973" s="211" t="e">
        <f t="shared" ref="T973:T1036" si="2000">R973+S973</f>
        <v>#REF!</v>
      </c>
      <c r="U973" s="211" t="e">
        <f t="shared" ref="U973:U1036" si="2001">S973+T973</f>
        <v>#REF!</v>
      </c>
      <c r="V973" s="211" t="e">
        <f t="shared" ref="V973:V1036" si="2002">T973+U973</f>
        <v>#REF!</v>
      </c>
      <c r="W973" s="211" t="e">
        <f t="shared" ref="W973:W1036" si="2003">U973+V973</f>
        <v>#REF!</v>
      </c>
      <c r="X973" s="211" t="e">
        <f t="shared" ref="X973:X1036" si="2004">V973+W973</f>
        <v>#REF!</v>
      </c>
      <c r="Y973" s="211" t="e">
        <f t="shared" ref="Y973:Y1036" si="2005">W973+X973</f>
        <v>#REF!</v>
      </c>
      <c r="Z973" s="211" t="e">
        <f t="shared" ref="Z973:Z1036" si="2006">X973+Y973</f>
        <v>#REF!</v>
      </c>
      <c r="AA973" s="211" t="e">
        <f t="shared" ref="AA973:AA1036" si="2007">Y973+Z973</f>
        <v>#REF!</v>
      </c>
      <c r="AB973" s="211" t="e">
        <f t="shared" ref="AB973:AB1036" si="2008">Z973+AA973</f>
        <v>#REF!</v>
      </c>
    </row>
    <row r="974" spans="1:28" hidden="1" x14ac:dyDescent="0.2">
      <c r="A974" s="213" t="s">
        <v>299</v>
      </c>
      <c r="B974" s="225">
        <v>801</v>
      </c>
      <c r="C974" s="206" t="s">
        <v>205</v>
      </c>
      <c r="D974" s="206" t="s">
        <v>192</v>
      </c>
      <c r="E974" s="206" t="s">
        <v>5</v>
      </c>
      <c r="F974" s="206"/>
      <c r="G974" s="211"/>
      <c r="H974" s="211"/>
      <c r="I974" s="211" t="e">
        <f>I975+I1121+I1122+I1123+I1124+I1125+I1128+I1129+I1126+I1127</f>
        <v>#REF!</v>
      </c>
      <c r="J974" s="211" t="e">
        <f t="shared" si="1997"/>
        <v>#REF!</v>
      </c>
      <c r="K974" s="211" t="e">
        <f>K975+K1121+K1122+K1123+K1124+K1125+K1128+K1129+K1126+K1127</f>
        <v>#REF!</v>
      </c>
      <c r="L974" s="211" t="e">
        <f t="shared" si="1998"/>
        <v>#REF!</v>
      </c>
      <c r="M974" s="211" t="e">
        <f t="shared" si="1998"/>
        <v>#REF!</v>
      </c>
      <c r="N974" s="211" t="e">
        <f t="shared" si="1998"/>
        <v>#REF!</v>
      </c>
      <c r="O974" s="211" t="e">
        <f t="shared" si="1998"/>
        <v>#REF!</v>
      </c>
      <c r="P974" s="211" t="e">
        <f t="shared" si="1998"/>
        <v>#REF!</v>
      </c>
      <c r="Q974" s="211" t="e">
        <f t="shared" si="1998"/>
        <v>#REF!</v>
      </c>
      <c r="R974" s="211" t="e">
        <f t="shared" si="1891"/>
        <v>#REF!</v>
      </c>
      <c r="S974" s="211" t="e">
        <f t="shared" si="1999"/>
        <v>#REF!</v>
      </c>
      <c r="T974" s="211" t="e">
        <f t="shared" si="2000"/>
        <v>#REF!</v>
      </c>
      <c r="U974" s="211" t="e">
        <f t="shared" si="2001"/>
        <v>#REF!</v>
      </c>
      <c r="V974" s="211" t="e">
        <f t="shared" si="2002"/>
        <v>#REF!</v>
      </c>
      <c r="W974" s="211" t="e">
        <f t="shared" si="2003"/>
        <v>#REF!</v>
      </c>
      <c r="X974" s="211" t="e">
        <f t="shared" si="2004"/>
        <v>#REF!</v>
      </c>
      <c r="Y974" s="211" t="e">
        <f t="shared" si="2005"/>
        <v>#REF!</v>
      </c>
      <c r="Z974" s="211" t="e">
        <f t="shared" si="2006"/>
        <v>#REF!</v>
      </c>
      <c r="AA974" s="211" t="e">
        <f t="shared" si="2007"/>
        <v>#REF!</v>
      </c>
      <c r="AB974" s="211" t="e">
        <f t="shared" si="2008"/>
        <v>#REF!</v>
      </c>
    </row>
    <row r="975" spans="1:28" ht="12.75" hidden="1" customHeight="1" x14ac:dyDescent="0.2">
      <c r="A975" s="213" t="s">
        <v>300</v>
      </c>
      <c r="B975" s="225">
        <v>801</v>
      </c>
      <c r="C975" s="206" t="s">
        <v>205</v>
      </c>
      <c r="D975" s="206" t="s">
        <v>192</v>
      </c>
      <c r="E975" s="206" t="s">
        <v>5</v>
      </c>
      <c r="F975" s="206" t="s">
        <v>301</v>
      </c>
      <c r="G975" s="211"/>
      <c r="H975" s="211"/>
      <c r="I975" s="211" t="e">
        <f>#REF!+G975</f>
        <v>#REF!</v>
      </c>
      <c r="J975" s="211" t="e">
        <f t="shared" si="1997"/>
        <v>#REF!</v>
      </c>
      <c r="K975" s="211" t="e">
        <f t="shared" ref="K975:P1038" si="2009">H975+I975</f>
        <v>#REF!</v>
      </c>
      <c r="L975" s="211" t="e">
        <f t="shared" si="1998"/>
        <v>#REF!</v>
      </c>
      <c r="M975" s="211" t="e">
        <f t="shared" si="1998"/>
        <v>#REF!</v>
      </c>
      <c r="N975" s="211" t="e">
        <f t="shared" si="1998"/>
        <v>#REF!</v>
      </c>
      <c r="O975" s="211" t="e">
        <f t="shared" si="1998"/>
        <v>#REF!</v>
      </c>
      <c r="P975" s="211" t="e">
        <f t="shared" si="1998"/>
        <v>#REF!</v>
      </c>
      <c r="Q975" s="211" t="e">
        <f t="shared" si="1998"/>
        <v>#REF!</v>
      </c>
      <c r="R975" s="211" t="e">
        <f t="shared" si="1891"/>
        <v>#REF!</v>
      </c>
      <c r="S975" s="211" t="e">
        <f t="shared" si="1999"/>
        <v>#REF!</v>
      </c>
      <c r="T975" s="211" t="e">
        <f t="shared" si="2000"/>
        <v>#REF!</v>
      </c>
      <c r="U975" s="211" t="e">
        <f t="shared" si="2001"/>
        <v>#REF!</v>
      </c>
      <c r="V975" s="211" t="e">
        <f t="shared" si="2002"/>
        <v>#REF!</v>
      </c>
      <c r="W975" s="211" t="e">
        <f t="shared" si="2003"/>
        <v>#REF!</v>
      </c>
      <c r="X975" s="211" t="e">
        <f t="shared" si="2004"/>
        <v>#REF!</v>
      </c>
      <c r="Y975" s="211" t="e">
        <f t="shared" si="2005"/>
        <v>#REF!</v>
      </c>
      <c r="Z975" s="211" t="e">
        <f t="shared" si="2006"/>
        <v>#REF!</v>
      </c>
      <c r="AA975" s="211" t="e">
        <f t="shared" si="2007"/>
        <v>#REF!</v>
      </c>
      <c r="AB975" s="211" t="e">
        <f t="shared" si="2008"/>
        <v>#REF!</v>
      </c>
    </row>
    <row r="976" spans="1:28" ht="12.75" hidden="1" customHeight="1" x14ac:dyDescent="0.2">
      <c r="A976" s="396" t="s">
        <v>6</v>
      </c>
      <c r="B976" s="397"/>
      <c r="C976" s="397"/>
      <c r="D976" s="397"/>
      <c r="E976" s="397"/>
      <c r="F976" s="397"/>
      <c r="G976" s="211"/>
      <c r="H976" s="211"/>
      <c r="I976" s="211" t="e">
        <f>#REF!+G976</f>
        <v>#REF!</v>
      </c>
      <c r="J976" s="211" t="e">
        <f t="shared" si="1997"/>
        <v>#REF!</v>
      </c>
      <c r="K976" s="211" t="e">
        <f t="shared" si="2009"/>
        <v>#REF!</v>
      </c>
      <c r="L976" s="211" t="e">
        <f t="shared" si="1998"/>
        <v>#REF!</v>
      </c>
      <c r="M976" s="211" t="e">
        <f t="shared" si="1998"/>
        <v>#REF!</v>
      </c>
      <c r="N976" s="211" t="e">
        <f t="shared" si="1998"/>
        <v>#REF!</v>
      </c>
      <c r="O976" s="211" t="e">
        <f t="shared" si="1998"/>
        <v>#REF!</v>
      </c>
      <c r="P976" s="211" t="e">
        <f t="shared" si="1998"/>
        <v>#REF!</v>
      </c>
      <c r="Q976" s="211" t="e">
        <f t="shared" si="1998"/>
        <v>#REF!</v>
      </c>
      <c r="R976" s="211" t="e">
        <f t="shared" si="1891"/>
        <v>#REF!</v>
      </c>
      <c r="S976" s="211" t="e">
        <f t="shared" si="1999"/>
        <v>#REF!</v>
      </c>
      <c r="T976" s="211" t="e">
        <f t="shared" si="2000"/>
        <v>#REF!</v>
      </c>
      <c r="U976" s="211" t="e">
        <f t="shared" si="2001"/>
        <v>#REF!</v>
      </c>
      <c r="V976" s="211" t="e">
        <f t="shared" si="2002"/>
        <v>#REF!</v>
      </c>
      <c r="W976" s="211" t="e">
        <f t="shared" si="2003"/>
        <v>#REF!</v>
      </c>
      <c r="X976" s="211" t="e">
        <f t="shared" si="2004"/>
        <v>#REF!</v>
      </c>
      <c r="Y976" s="211" t="e">
        <f t="shared" si="2005"/>
        <v>#REF!</v>
      </c>
      <c r="Z976" s="211" t="e">
        <f t="shared" si="2006"/>
        <v>#REF!</v>
      </c>
      <c r="AA976" s="211" t="e">
        <f t="shared" si="2007"/>
        <v>#REF!</v>
      </c>
      <c r="AB976" s="211" t="e">
        <f t="shared" si="2008"/>
        <v>#REF!</v>
      </c>
    </row>
    <row r="977" spans="1:28" ht="12.75" hidden="1" customHeight="1" x14ac:dyDescent="0.2">
      <c r="A977" s="340" t="s">
        <v>72</v>
      </c>
      <c r="B977" s="203">
        <v>803</v>
      </c>
      <c r="C977" s="203" t="s">
        <v>312</v>
      </c>
      <c r="D977" s="203"/>
      <c r="E977" s="203"/>
      <c r="F977" s="214"/>
      <c r="G977" s="211"/>
      <c r="H977" s="211"/>
      <c r="I977" s="211" t="e">
        <f>#REF!+G977</f>
        <v>#REF!</v>
      </c>
      <c r="J977" s="211" t="e">
        <f t="shared" si="1997"/>
        <v>#REF!</v>
      </c>
      <c r="K977" s="211" t="e">
        <f t="shared" si="2009"/>
        <v>#REF!</v>
      </c>
      <c r="L977" s="211" t="e">
        <f t="shared" si="1998"/>
        <v>#REF!</v>
      </c>
      <c r="M977" s="211" t="e">
        <f t="shared" si="1998"/>
        <v>#REF!</v>
      </c>
      <c r="N977" s="211" t="e">
        <f t="shared" si="1998"/>
        <v>#REF!</v>
      </c>
      <c r="O977" s="211" t="e">
        <f t="shared" si="1998"/>
        <v>#REF!</v>
      </c>
      <c r="P977" s="211" t="e">
        <f t="shared" si="1998"/>
        <v>#REF!</v>
      </c>
      <c r="Q977" s="211" t="e">
        <f t="shared" si="1998"/>
        <v>#REF!</v>
      </c>
      <c r="R977" s="211" t="e">
        <f t="shared" si="1891"/>
        <v>#REF!</v>
      </c>
      <c r="S977" s="211" t="e">
        <f t="shared" si="1999"/>
        <v>#REF!</v>
      </c>
      <c r="T977" s="211" t="e">
        <f t="shared" si="2000"/>
        <v>#REF!</v>
      </c>
      <c r="U977" s="211" t="e">
        <f t="shared" si="2001"/>
        <v>#REF!</v>
      </c>
      <c r="V977" s="211" t="e">
        <f t="shared" si="2002"/>
        <v>#REF!</v>
      </c>
      <c r="W977" s="211" t="e">
        <f t="shared" si="2003"/>
        <v>#REF!</v>
      </c>
      <c r="X977" s="211" t="e">
        <f t="shared" si="2004"/>
        <v>#REF!</v>
      </c>
      <c r="Y977" s="211" t="e">
        <f t="shared" si="2005"/>
        <v>#REF!</v>
      </c>
      <c r="Z977" s="211" t="e">
        <f t="shared" si="2006"/>
        <v>#REF!</v>
      </c>
      <c r="AA977" s="211" t="e">
        <f t="shared" si="2007"/>
        <v>#REF!</v>
      </c>
      <c r="AB977" s="211" t="e">
        <f t="shared" si="2008"/>
        <v>#REF!</v>
      </c>
    </row>
    <row r="978" spans="1:28" ht="25.5" hidden="1" customHeight="1" x14ac:dyDescent="0.2">
      <c r="A978" s="340" t="s">
        <v>368</v>
      </c>
      <c r="B978" s="203">
        <v>803</v>
      </c>
      <c r="C978" s="203" t="s">
        <v>312</v>
      </c>
      <c r="D978" s="203">
        <v>12</v>
      </c>
      <c r="E978" s="203"/>
      <c r="F978" s="203"/>
      <c r="G978" s="211"/>
      <c r="H978" s="211"/>
      <c r="I978" s="211" t="e">
        <f>#REF!+G978</f>
        <v>#REF!</v>
      </c>
      <c r="J978" s="211" t="e">
        <f t="shared" si="1997"/>
        <v>#REF!</v>
      </c>
      <c r="K978" s="211" t="e">
        <f t="shared" si="2009"/>
        <v>#REF!</v>
      </c>
      <c r="L978" s="211" t="e">
        <f t="shared" si="1998"/>
        <v>#REF!</v>
      </c>
      <c r="M978" s="211" t="e">
        <f t="shared" si="1998"/>
        <v>#REF!</v>
      </c>
      <c r="N978" s="211" t="e">
        <f t="shared" si="1998"/>
        <v>#REF!</v>
      </c>
      <c r="O978" s="211" t="e">
        <f t="shared" si="1998"/>
        <v>#REF!</v>
      </c>
      <c r="P978" s="211" t="e">
        <f t="shared" si="1998"/>
        <v>#REF!</v>
      </c>
      <c r="Q978" s="211" t="e">
        <f t="shared" si="1998"/>
        <v>#REF!</v>
      </c>
      <c r="R978" s="211" t="e">
        <f t="shared" si="1891"/>
        <v>#REF!</v>
      </c>
      <c r="S978" s="211" t="e">
        <f t="shared" si="1999"/>
        <v>#REF!</v>
      </c>
      <c r="T978" s="211" t="e">
        <f t="shared" si="2000"/>
        <v>#REF!</v>
      </c>
      <c r="U978" s="211" t="e">
        <f t="shared" si="2001"/>
        <v>#REF!</v>
      </c>
      <c r="V978" s="211" t="e">
        <f t="shared" si="2002"/>
        <v>#REF!</v>
      </c>
      <c r="W978" s="211" t="e">
        <f t="shared" si="2003"/>
        <v>#REF!</v>
      </c>
      <c r="X978" s="211" t="e">
        <f t="shared" si="2004"/>
        <v>#REF!</v>
      </c>
      <c r="Y978" s="211" t="e">
        <f t="shared" si="2005"/>
        <v>#REF!</v>
      </c>
      <c r="Z978" s="211" t="e">
        <f t="shared" si="2006"/>
        <v>#REF!</v>
      </c>
      <c r="AA978" s="211" t="e">
        <f t="shared" si="2007"/>
        <v>#REF!</v>
      </c>
      <c r="AB978" s="211" t="e">
        <f t="shared" si="2008"/>
        <v>#REF!</v>
      </c>
    </row>
    <row r="979" spans="1:28" ht="12.75" hidden="1" customHeight="1" x14ac:dyDescent="0.2">
      <c r="A979" s="213" t="s">
        <v>7</v>
      </c>
      <c r="B979" s="225">
        <v>803</v>
      </c>
      <c r="C979" s="225" t="s">
        <v>312</v>
      </c>
      <c r="D979" s="225">
        <v>12</v>
      </c>
      <c r="E979" s="225" t="s">
        <v>8</v>
      </c>
      <c r="F979" s="225"/>
      <c r="G979" s="211"/>
      <c r="H979" s="211"/>
      <c r="I979" s="211" t="e">
        <f>#REF!+G979</f>
        <v>#REF!</v>
      </c>
      <c r="J979" s="211" t="e">
        <f t="shared" si="1997"/>
        <v>#REF!</v>
      </c>
      <c r="K979" s="211" t="e">
        <f t="shared" si="2009"/>
        <v>#REF!</v>
      </c>
      <c r="L979" s="211" t="e">
        <f t="shared" si="1998"/>
        <v>#REF!</v>
      </c>
      <c r="M979" s="211" t="e">
        <f t="shared" si="1998"/>
        <v>#REF!</v>
      </c>
      <c r="N979" s="211" t="e">
        <f t="shared" si="1998"/>
        <v>#REF!</v>
      </c>
      <c r="O979" s="211" t="e">
        <f t="shared" si="1998"/>
        <v>#REF!</v>
      </c>
      <c r="P979" s="211" t="e">
        <f t="shared" si="1998"/>
        <v>#REF!</v>
      </c>
      <c r="Q979" s="211" t="e">
        <f t="shared" si="1998"/>
        <v>#REF!</v>
      </c>
      <c r="R979" s="211" t="e">
        <f t="shared" si="1891"/>
        <v>#REF!</v>
      </c>
      <c r="S979" s="211" t="e">
        <f t="shared" si="1999"/>
        <v>#REF!</v>
      </c>
      <c r="T979" s="211" t="e">
        <f t="shared" si="2000"/>
        <v>#REF!</v>
      </c>
      <c r="U979" s="211" t="e">
        <f t="shared" si="2001"/>
        <v>#REF!</v>
      </c>
      <c r="V979" s="211" t="e">
        <f t="shared" si="2002"/>
        <v>#REF!</v>
      </c>
      <c r="W979" s="211" t="e">
        <f t="shared" si="2003"/>
        <v>#REF!</v>
      </c>
      <c r="X979" s="211" t="e">
        <f t="shared" si="2004"/>
        <v>#REF!</v>
      </c>
      <c r="Y979" s="211" t="e">
        <f t="shared" si="2005"/>
        <v>#REF!</v>
      </c>
      <c r="Z979" s="211" t="e">
        <f t="shared" si="2006"/>
        <v>#REF!</v>
      </c>
      <c r="AA979" s="211" t="e">
        <f t="shared" si="2007"/>
        <v>#REF!</v>
      </c>
      <c r="AB979" s="211" t="e">
        <f t="shared" si="2008"/>
        <v>#REF!</v>
      </c>
    </row>
    <row r="980" spans="1:28" ht="12.75" hidden="1" customHeight="1" x14ac:dyDescent="0.2">
      <c r="A980" s="213" t="s">
        <v>299</v>
      </c>
      <c r="B980" s="225">
        <v>803</v>
      </c>
      <c r="C980" s="225" t="s">
        <v>312</v>
      </c>
      <c r="D980" s="225">
        <v>12</v>
      </c>
      <c r="E980" s="225" t="s">
        <v>9</v>
      </c>
      <c r="F980" s="225"/>
      <c r="G980" s="211"/>
      <c r="H980" s="211"/>
      <c r="I980" s="211" t="e">
        <f>#REF!+G980</f>
        <v>#REF!</v>
      </c>
      <c r="J980" s="211" t="e">
        <f t="shared" si="1997"/>
        <v>#REF!</v>
      </c>
      <c r="K980" s="211" t="e">
        <f t="shared" si="2009"/>
        <v>#REF!</v>
      </c>
      <c r="L980" s="211" t="e">
        <f t="shared" si="1998"/>
        <v>#REF!</v>
      </c>
      <c r="M980" s="211" t="e">
        <f t="shared" si="1998"/>
        <v>#REF!</v>
      </c>
      <c r="N980" s="211" t="e">
        <f t="shared" si="1998"/>
        <v>#REF!</v>
      </c>
      <c r="O980" s="211" t="e">
        <f t="shared" si="1998"/>
        <v>#REF!</v>
      </c>
      <c r="P980" s="211" t="e">
        <f t="shared" si="1998"/>
        <v>#REF!</v>
      </c>
      <c r="Q980" s="211" t="e">
        <f t="shared" si="1998"/>
        <v>#REF!</v>
      </c>
      <c r="R980" s="211" t="e">
        <f t="shared" si="1891"/>
        <v>#REF!</v>
      </c>
      <c r="S980" s="211" t="e">
        <f t="shared" si="1999"/>
        <v>#REF!</v>
      </c>
      <c r="T980" s="211" t="e">
        <f t="shared" si="2000"/>
        <v>#REF!</v>
      </c>
      <c r="U980" s="211" t="e">
        <f t="shared" si="2001"/>
        <v>#REF!</v>
      </c>
      <c r="V980" s="211" t="e">
        <f t="shared" si="2002"/>
        <v>#REF!</v>
      </c>
      <c r="W980" s="211" t="e">
        <f t="shared" si="2003"/>
        <v>#REF!</v>
      </c>
      <c r="X980" s="211" t="e">
        <f t="shared" si="2004"/>
        <v>#REF!</v>
      </c>
      <c r="Y980" s="211" t="e">
        <f t="shared" si="2005"/>
        <v>#REF!</v>
      </c>
      <c r="Z980" s="211" t="e">
        <f t="shared" si="2006"/>
        <v>#REF!</v>
      </c>
      <c r="AA980" s="211" t="e">
        <f t="shared" si="2007"/>
        <v>#REF!</v>
      </c>
      <c r="AB980" s="211" t="e">
        <f t="shared" si="2008"/>
        <v>#REF!</v>
      </c>
    </row>
    <row r="981" spans="1:28" ht="12.75" hidden="1" customHeight="1" x14ac:dyDescent="0.2">
      <c r="A981" s="213" t="s">
        <v>300</v>
      </c>
      <c r="B981" s="225">
        <v>803</v>
      </c>
      <c r="C981" s="225" t="s">
        <v>312</v>
      </c>
      <c r="D981" s="225">
        <v>12</v>
      </c>
      <c r="E981" s="225" t="s">
        <v>9</v>
      </c>
      <c r="F981" s="206" t="s">
        <v>301</v>
      </c>
      <c r="G981" s="211"/>
      <c r="H981" s="211"/>
      <c r="I981" s="211" t="e">
        <f>#REF!+G981</f>
        <v>#REF!</v>
      </c>
      <c r="J981" s="211" t="e">
        <f t="shared" si="1997"/>
        <v>#REF!</v>
      </c>
      <c r="K981" s="211" t="e">
        <f t="shared" si="2009"/>
        <v>#REF!</v>
      </c>
      <c r="L981" s="211" t="e">
        <f t="shared" si="1998"/>
        <v>#REF!</v>
      </c>
      <c r="M981" s="211" t="e">
        <f t="shared" si="1998"/>
        <v>#REF!</v>
      </c>
      <c r="N981" s="211" t="e">
        <f t="shared" si="1998"/>
        <v>#REF!</v>
      </c>
      <c r="O981" s="211" t="e">
        <f t="shared" si="1998"/>
        <v>#REF!</v>
      </c>
      <c r="P981" s="211" t="e">
        <f t="shared" si="1998"/>
        <v>#REF!</v>
      </c>
      <c r="Q981" s="211" t="e">
        <f t="shared" si="1998"/>
        <v>#REF!</v>
      </c>
      <c r="R981" s="211" t="e">
        <f t="shared" si="1891"/>
        <v>#REF!</v>
      </c>
      <c r="S981" s="211" t="e">
        <f t="shared" si="1999"/>
        <v>#REF!</v>
      </c>
      <c r="T981" s="211" t="e">
        <f t="shared" si="2000"/>
        <v>#REF!</v>
      </c>
      <c r="U981" s="211" t="e">
        <f t="shared" si="2001"/>
        <v>#REF!</v>
      </c>
      <c r="V981" s="211" t="e">
        <f t="shared" si="2002"/>
        <v>#REF!</v>
      </c>
      <c r="W981" s="211" t="e">
        <f t="shared" si="2003"/>
        <v>#REF!</v>
      </c>
      <c r="X981" s="211" t="e">
        <f t="shared" si="2004"/>
        <v>#REF!</v>
      </c>
      <c r="Y981" s="211" t="e">
        <f t="shared" si="2005"/>
        <v>#REF!</v>
      </c>
      <c r="Z981" s="211" t="e">
        <f t="shared" si="2006"/>
        <v>#REF!</v>
      </c>
      <c r="AA981" s="211" t="e">
        <f t="shared" si="2007"/>
        <v>#REF!</v>
      </c>
      <c r="AB981" s="211" t="e">
        <f t="shared" si="2008"/>
        <v>#REF!</v>
      </c>
    </row>
    <row r="982" spans="1:28" ht="25.5" hidden="1" customHeight="1" x14ac:dyDescent="0.2">
      <c r="A982" s="213" t="s">
        <v>147</v>
      </c>
      <c r="B982" s="225">
        <v>803</v>
      </c>
      <c r="C982" s="206" t="s">
        <v>190</v>
      </c>
      <c r="D982" s="225">
        <v>12</v>
      </c>
      <c r="E982" s="225" t="s">
        <v>10</v>
      </c>
      <c r="F982" s="206"/>
      <c r="G982" s="211"/>
      <c r="H982" s="211"/>
      <c r="I982" s="211" t="e">
        <f>#REF!+G982</f>
        <v>#REF!</v>
      </c>
      <c r="J982" s="211" t="e">
        <f t="shared" si="1997"/>
        <v>#REF!</v>
      </c>
      <c r="K982" s="211" t="e">
        <f t="shared" si="2009"/>
        <v>#REF!</v>
      </c>
      <c r="L982" s="211" t="e">
        <f t="shared" si="1998"/>
        <v>#REF!</v>
      </c>
      <c r="M982" s="211" t="e">
        <f t="shared" si="1998"/>
        <v>#REF!</v>
      </c>
      <c r="N982" s="211" t="e">
        <f t="shared" si="1998"/>
        <v>#REF!</v>
      </c>
      <c r="O982" s="211" t="e">
        <f t="shared" si="1998"/>
        <v>#REF!</v>
      </c>
      <c r="P982" s="211" t="e">
        <f t="shared" si="1998"/>
        <v>#REF!</v>
      </c>
      <c r="Q982" s="211" t="e">
        <f t="shared" si="1998"/>
        <v>#REF!</v>
      </c>
      <c r="R982" s="211" t="e">
        <f t="shared" si="1891"/>
        <v>#REF!</v>
      </c>
      <c r="S982" s="211" t="e">
        <f t="shared" si="1999"/>
        <v>#REF!</v>
      </c>
      <c r="T982" s="211" t="e">
        <f t="shared" si="2000"/>
        <v>#REF!</v>
      </c>
      <c r="U982" s="211" t="e">
        <f t="shared" si="2001"/>
        <v>#REF!</v>
      </c>
      <c r="V982" s="211" t="e">
        <f t="shared" si="2002"/>
        <v>#REF!</v>
      </c>
      <c r="W982" s="211" t="e">
        <f t="shared" si="2003"/>
        <v>#REF!</v>
      </c>
      <c r="X982" s="211" t="e">
        <f t="shared" si="2004"/>
        <v>#REF!</v>
      </c>
      <c r="Y982" s="211" t="e">
        <f t="shared" si="2005"/>
        <v>#REF!</v>
      </c>
      <c r="Z982" s="211" t="e">
        <f t="shared" si="2006"/>
        <v>#REF!</v>
      </c>
      <c r="AA982" s="211" t="e">
        <f t="shared" si="2007"/>
        <v>#REF!</v>
      </c>
      <c r="AB982" s="211" t="e">
        <f t="shared" si="2008"/>
        <v>#REF!</v>
      </c>
    </row>
    <row r="983" spans="1:28" ht="12.75" hidden="1" customHeight="1" x14ac:dyDescent="0.2">
      <c r="A983" s="213" t="s">
        <v>300</v>
      </c>
      <c r="B983" s="225">
        <v>803</v>
      </c>
      <c r="C983" s="206" t="s">
        <v>190</v>
      </c>
      <c r="D983" s="225">
        <v>12</v>
      </c>
      <c r="E983" s="225" t="s">
        <v>10</v>
      </c>
      <c r="F983" s="206" t="s">
        <v>301</v>
      </c>
      <c r="G983" s="211"/>
      <c r="H983" s="211"/>
      <c r="I983" s="211" t="e">
        <f>#REF!+G983</f>
        <v>#REF!</v>
      </c>
      <c r="J983" s="211" t="e">
        <f t="shared" si="1997"/>
        <v>#REF!</v>
      </c>
      <c r="K983" s="211" t="e">
        <f t="shared" si="2009"/>
        <v>#REF!</v>
      </c>
      <c r="L983" s="211" t="e">
        <f t="shared" si="1998"/>
        <v>#REF!</v>
      </c>
      <c r="M983" s="211" t="e">
        <f t="shared" si="1998"/>
        <v>#REF!</v>
      </c>
      <c r="N983" s="211" t="e">
        <f t="shared" si="1998"/>
        <v>#REF!</v>
      </c>
      <c r="O983" s="211" t="e">
        <f t="shared" si="1998"/>
        <v>#REF!</v>
      </c>
      <c r="P983" s="211" t="e">
        <f t="shared" si="1998"/>
        <v>#REF!</v>
      </c>
      <c r="Q983" s="211" t="e">
        <f t="shared" si="1998"/>
        <v>#REF!</v>
      </c>
      <c r="R983" s="211" t="e">
        <f t="shared" si="1891"/>
        <v>#REF!</v>
      </c>
      <c r="S983" s="211" t="e">
        <f t="shared" si="1999"/>
        <v>#REF!</v>
      </c>
      <c r="T983" s="211" t="e">
        <f t="shared" si="2000"/>
        <v>#REF!</v>
      </c>
      <c r="U983" s="211" t="e">
        <f t="shared" si="2001"/>
        <v>#REF!</v>
      </c>
      <c r="V983" s="211" t="e">
        <f t="shared" si="2002"/>
        <v>#REF!</v>
      </c>
      <c r="W983" s="211" t="e">
        <f t="shared" si="2003"/>
        <v>#REF!</v>
      </c>
      <c r="X983" s="211" t="e">
        <f t="shared" si="2004"/>
        <v>#REF!</v>
      </c>
      <c r="Y983" s="211" t="e">
        <f t="shared" si="2005"/>
        <v>#REF!</v>
      </c>
      <c r="Z983" s="211" t="e">
        <f t="shared" si="2006"/>
        <v>#REF!</v>
      </c>
      <c r="AA983" s="211" t="e">
        <f t="shared" si="2007"/>
        <v>#REF!</v>
      </c>
      <c r="AB983" s="211" t="e">
        <f t="shared" si="2008"/>
        <v>#REF!</v>
      </c>
    </row>
    <row r="984" spans="1:28" ht="12.75" hidden="1" customHeight="1" x14ac:dyDescent="0.2">
      <c r="A984" s="340" t="s">
        <v>306</v>
      </c>
      <c r="B984" s="203">
        <v>803</v>
      </c>
      <c r="C984" s="204" t="s">
        <v>196</v>
      </c>
      <c r="D984" s="204"/>
      <c r="E984" s="204"/>
      <c r="F984" s="204"/>
      <c r="G984" s="211"/>
      <c r="H984" s="211"/>
      <c r="I984" s="211" t="e">
        <f>#REF!+G984</f>
        <v>#REF!</v>
      </c>
      <c r="J984" s="211" t="e">
        <f t="shared" si="1997"/>
        <v>#REF!</v>
      </c>
      <c r="K984" s="211" t="e">
        <f t="shared" si="2009"/>
        <v>#REF!</v>
      </c>
      <c r="L984" s="211" t="e">
        <f t="shared" si="1998"/>
        <v>#REF!</v>
      </c>
      <c r="M984" s="211" t="e">
        <f t="shared" si="1998"/>
        <v>#REF!</v>
      </c>
      <c r="N984" s="211" t="e">
        <f t="shared" si="1998"/>
        <v>#REF!</v>
      </c>
      <c r="O984" s="211" t="e">
        <f t="shared" si="1998"/>
        <v>#REF!</v>
      </c>
      <c r="P984" s="211" t="e">
        <f t="shared" si="1998"/>
        <v>#REF!</v>
      </c>
      <c r="Q984" s="211" t="e">
        <f t="shared" si="1998"/>
        <v>#REF!</v>
      </c>
      <c r="R984" s="211" t="e">
        <f t="shared" si="1891"/>
        <v>#REF!</v>
      </c>
      <c r="S984" s="211" t="e">
        <f t="shared" si="1999"/>
        <v>#REF!</v>
      </c>
      <c r="T984" s="211" t="e">
        <f t="shared" si="2000"/>
        <v>#REF!</v>
      </c>
      <c r="U984" s="211" t="e">
        <f t="shared" si="2001"/>
        <v>#REF!</v>
      </c>
      <c r="V984" s="211" t="e">
        <f t="shared" si="2002"/>
        <v>#REF!</v>
      </c>
      <c r="W984" s="211" t="e">
        <f t="shared" si="2003"/>
        <v>#REF!</v>
      </c>
      <c r="X984" s="211" t="e">
        <f t="shared" si="2004"/>
        <v>#REF!</v>
      </c>
      <c r="Y984" s="211" t="e">
        <f t="shared" si="2005"/>
        <v>#REF!</v>
      </c>
      <c r="Z984" s="211" t="e">
        <f t="shared" si="2006"/>
        <v>#REF!</v>
      </c>
      <c r="AA984" s="211" t="e">
        <f t="shared" si="2007"/>
        <v>#REF!</v>
      </c>
      <c r="AB984" s="211" t="e">
        <f t="shared" si="2008"/>
        <v>#REF!</v>
      </c>
    </row>
    <row r="985" spans="1:28" ht="12.75" hidden="1" customHeight="1" x14ac:dyDescent="0.2">
      <c r="A985" s="340" t="s">
        <v>218</v>
      </c>
      <c r="B985" s="203">
        <v>803</v>
      </c>
      <c r="C985" s="204" t="s">
        <v>196</v>
      </c>
      <c r="D985" s="204" t="s">
        <v>200</v>
      </c>
      <c r="E985" s="204"/>
      <c r="F985" s="204"/>
      <c r="G985" s="211"/>
      <c r="H985" s="211"/>
      <c r="I985" s="211" t="e">
        <f>#REF!+G985</f>
        <v>#REF!</v>
      </c>
      <c r="J985" s="211" t="e">
        <f t="shared" si="1997"/>
        <v>#REF!</v>
      </c>
      <c r="K985" s="211" t="e">
        <f t="shared" si="2009"/>
        <v>#REF!</v>
      </c>
      <c r="L985" s="211" t="e">
        <f t="shared" si="1998"/>
        <v>#REF!</v>
      </c>
      <c r="M985" s="211" t="e">
        <f t="shared" si="1998"/>
        <v>#REF!</v>
      </c>
      <c r="N985" s="211" t="e">
        <f t="shared" si="1998"/>
        <v>#REF!</v>
      </c>
      <c r="O985" s="211" t="e">
        <f t="shared" si="1998"/>
        <v>#REF!</v>
      </c>
      <c r="P985" s="211" t="e">
        <f t="shared" si="1998"/>
        <v>#REF!</v>
      </c>
      <c r="Q985" s="211" t="e">
        <f t="shared" si="1998"/>
        <v>#REF!</v>
      </c>
      <c r="R985" s="211" t="e">
        <f t="shared" si="1891"/>
        <v>#REF!</v>
      </c>
      <c r="S985" s="211" t="e">
        <f t="shared" si="1999"/>
        <v>#REF!</v>
      </c>
      <c r="T985" s="211" t="e">
        <f t="shared" si="2000"/>
        <v>#REF!</v>
      </c>
      <c r="U985" s="211" t="e">
        <f t="shared" si="2001"/>
        <v>#REF!</v>
      </c>
      <c r="V985" s="211" t="e">
        <f t="shared" si="2002"/>
        <v>#REF!</v>
      </c>
      <c r="W985" s="211" t="e">
        <f t="shared" si="2003"/>
        <v>#REF!</v>
      </c>
      <c r="X985" s="211" t="e">
        <f t="shared" si="2004"/>
        <v>#REF!</v>
      </c>
      <c r="Y985" s="211" t="e">
        <f t="shared" si="2005"/>
        <v>#REF!</v>
      </c>
      <c r="Z985" s="211" t="e">
        <f t="shared" si="2006"/>
        <v>#REF!</v>
      </c>
      <c r="AA985" s="211" t="e">
        <f t="shared" si="2007"/>
        <v>#REF!</v>
      </c>
      <c r="AB985" s="211" t="e">
        <f t="shared" si="2008"/>
        <v>#REF!</v>
      </c>
    </row>
    <row r="986" spans="1:28" ht="12.75" hidden="1" customHeight="1" x14ac:dyDescent="0.2">
      <c r="A986" s="213" t="s">
        <v>11</v>
      </c>
      <c r="B986" s="225">
        <v>803</v>
      </c>
      <c r="C986" s="206" t="s">
        <v>196</v>
      </c>
      <c r="D986" s="206" t="s">
        <v>200</v>
      </c>
      <c r="E986" s="206" t="s">
        <v>12</v>
      </c>
      <c r="F986" s="204"/>
      <c r="G986" s="211"/>
      <c r="H986" s="211"/>
      <c r="I986" s="211" t="e">
        <f>#REF!+G986</f>
        <v>#REF!</v>
      </c>
      <c r="J986" s="211" t="e">
        <f t="shared" si="1997"/>
        <v>#REF!</v>
      </c>
      <c r="K986" s="211" t="e">
        <f t="shared" si="2009"/>
        <v>#REF!</v>
      </c>
      <c r="L986" s="211" t="e">
        <f t="shared" si="1998"/>
        <v>#REF!</v>
      </c>
      <c r="M986" s="211" t="e">
        <f t="shared" si="1998"/>
        <v>#REF!</v>
      </c>
      <c r="N986" s="211" t="e">
        <f t="shared" si="1998"/>
        <v>#REF!</v>
      </c>
      <c r="O986" s="211" t="e">
        <f t="shared" si="1998"/>
        <v>#REF!</v>
      </c>
      <c r="P986" s="211" t="e">
        <f t="shared" si="1998"/>
        <v>#REF!</v>
      </c>
      <c r="Q986" s="211" t="e">
        <f t="shared" si="1998"/>
        <v>#REF!</v>
      </c>
      <c r="R986" s="211" t="e">
        <f t="shared" si="1891"/>
        <v>#REF!</v>
      </c>
      <c r="S986" s="211" t="e">
        <f t="shared" si="1999"/>
        <v>#REF!</v>
      </c>
      <c r="T986" s="211" t="e">
        <f t="shared" si="2000"/>
        <v>#REF!</v>
      </c>
      <c r="U986" s="211" t="e">
        <f t="shared" si="2001"/>
        <v>#REF!</v>
      </c>
      <c r="V986" s="211" t="e">
        <f t="shared" si="2002"/>
        <v>#REF!</v>
      </c>
      <c r="W986" s="211" t="e">
        <f t="shared" si="2003"/>
        <v>#REF!</v>
      </c>
      <c r="X986" s="211" t="e">
        <f t="shared" si="2004"/>
        <v>#REF!</v>
      </c>
      <c r="Y986" s="211" t="e">
        <f t="shared" si="2005"/>
        <v>#REF!</v>
      </c>
      <c r="Z986" s="211" t="e">
        <f t="shared" si="2006"/>
        <v>#REF!</v>
      </c>
      <c r="AA986" s="211" t="e">
        <f t="shared" si="2007"/>
        <v>#REF!</v>
      </c>
      <c r="AB986" s="211" t="e">
        <f t="shared" si="2008"/>
        <v>#REF!</v>
      </c>
    </row>
    <row r="987" spans="1:28" ht="51" hidden="1" customHeight="1" x14ac:dyDescent="0.2">
      <c r="A987" s="213" t="s">
        <v>13</v>
      </c>
      <c r="B987" s="225">
        <v>803</v>
      </c>
      <c r="C987" s="206" t="s">
        <v>196</v>
      </c>
      <c r="D987" s="206" t="s">
        <v>200</v>
      </c>
      <c r="E987" s="206" t="s">
        <v>14</v>
      </c>
      <c r="F987" s="206"/>
      <c r="G987" s="211"/>
      <c r="H987" s="211"/>
      <c r="I987" s="211" t="e">
        <f>#REF!+G987</f>
        <v>#REF!</v>
      </c>
      <c r="J987" s="211" t="e">
        <f t="shared" si="1997"/>
        <v>#REF!</v>
      </c>
      <c r="K987" s="211" t="e">
        <f t="shared" si="2009"/>
        <v>#REF!</v>
      </c>
      <c r="L987" s="211" t="e">
        <f t="shared" si="1998"/>
        <v>#REF!</v>
      </c>
      <c r="M987" s="211" t="e">
        <f t="shared" si="1998"/>
        <v>#REF!</v>
      </c>
      <c r="N987" s="211" t="e">
        <f t="shared" si="1998"/>
        <v>#REF!</v>
      </c>
      <c r="O987" s="211" t="e">
        <f t="shared" si="1998"/>
        <v>#REF!</v>
      </c>
      <c r="P987" s="211" t="e">
        <f t="shared" si="1998"/>
        <v>#REF!</v>
      </c>
      <c r="Q987" s="211" t="e">
        <f t="shared" si="1998"/>
        <v>#REF!</v>
      </c>
      <c r="R987" s="211" t="e">
        <f t="shared" si="1891"/>
        <v>#REF!</v>
      </c>
      <c r="S987" s="211" t="e">
        <f t="shared" si="1999"/>
        <v>#REF!</v>
      </c>
      <c r="T987" s="211" t="e">
        <f t="shared" si="2000"/>
        <v>#REF!</v>
      </c>
      <c r="U987" s="211" t="e">
        <f t="shared" si="2001"/>
        <v>#REF!</v>
      </c>
      <c r="V987" s="211" t="e">
        <f t="shared" si="2002"/>
        <v>#REF!</v>
      </c>
      <c r="W987" s="211" t="e">
        <f t="shared" si="2003"/>
        <v>#REF!</v>
      </c>
      <c r="X987" s="211" t="e">
        <f t="shared" si="2004"/>
        <v>#REF!</v>
      </c>
      <c r="Y987" s="211" t="e">
        <f t="shared" si="2005"/>
        <v>#REF!</v>
      </c>
      <c r="Z987" s="211" t="e">
        <f t="shared" si="2006"/>
        <v>#REF!</v>
      </c>
      <c r="AA987" s="211" t="e">
        <f t="shared" si="2007"/>
        <v>#REF!</v>
      </c>
      <c r="AB987" s="211" t="e">
        <f t="shared" si="2008"/>
        <v>#REF!</v>
      </c>
    </row>
    <row r="988" spans="1:28" ht="12.75" hidden="1" customHeight="1" x14ac:dyDescent="0.2">
      <c r="A988" s="213" t="s">
        <v>153</v>
      </c>
      <c r="B988" s="225">
        <v>803</v>
      </c>
      <c r="C988" s="206" t="s">
        <v>196</v>
      </c>
      <c r="D988" s="206" t="s">
        <v>200</v>
      </c>
      <c r="E988" s="206" t="s">
        <v>14</v>
      </c>
      <c r="F988" s="206" t="s">
        <v>154</v>
      </c>
      <c r="G988" s="211"/>
      <c r="H988" s="211"/>
      <c r="I988" s="211" t="e">
        <f>#REF!+G988</f>
        <v>#REF!</v>
      </c>
      <c r="J988" s="211" t="e">
        <f t="shared" si="1997"/>
        <v>#REF!</v>
      </c>
      <c r="K988" s="211" t="e">
        <f t="shared" si="2009"/>
        <v>#REF!</v>
      </c>
      <c r="L988" s="211" t="e">
        <f t="shared" si="1998"/>
        <v>#REF!</v>
      </c>
      <c r="M988" s="211" t="e">
        <f t="shared" si="1998"/>
        <v>#REF!</v>
      </c>
      <c r="N988" s="211" t="e">
        <f t="shared" si="1998"/>
        <v>#REF!</v>
      </c>
      <c r="O988" s="211" t="e">
        <f t="shared" si="1998"/>
        <v>#REF!</v>
      </c>
      <c r="P988" s="211" t="e">
        <f t="shared" si="1998"/>
        <v>#REF!</v>
      </c>
      <c r="Q988" s="211" t="e">
        <f t="shared" si="1998"/>
        <v>#REF!</v>
      </c>
      <c r="R988" s="211" t="e">
        <f t="shared" si="1891"/>
        <v>#REF!</v>
      </c>
      <c r="S988" s="211" t="e">
        <f t="shared" si="1999"/>
        <v>#REF!</v>
      </c>
      <c r="T988" s="211" t="e">
        <f t="shared" si="2000"/>
        <v>#REF!</v>
      </c>
      <c r="U988" s="211" t="e">
        <f t="shared" si="2001"/>
        <v>#REF!</v>
      </c>
      <c r="V988" s="211" t="e">
        <f t="shared" si="2002"/>
        <v>#REF!</v>
      </c>
      <c r="W988" s="211" t="e">
        <f t="shared" si="2003"/>
        <v>#REF!</v>
      </c>
      <c r="X988" s="211" t="e">
        <f t="shared" si="2004"/>
        <v>#REF!</v>
      </c>
      <c r="Y988" s="211" t="e">
        <f t="shared" si="2005"/>
        <v>#REF!</v>
      </c>
      <c r="Z988" s="211" t="e">
        <f t="shared" si="2006"/>
        <v>#REF!</v>
      </c>
      <c r="AA988" s="211" t="e">
        <f t="shared" si="2007"/>
        <v>#REF!</v>
      </c>
      <c r="AB988" s="211" t="e">
        <f t="shared" si="2008"/>
        <v>#REF!</v>
      </c>
    </row>
    <row r="989" spans="1:28" ht="51" hidden="1" customHeight="1" x14ac:dyDescent="0.2">
      <c r="A989" s="213" t="s">
        <v>15</v>
      </c>
      <c r="B989" s="225">
        <v>803</v>
      </c>
      <c r="C989" s="206" t="s">
        <v>196</v>
      </c>
      <c r="D989" s="206" t="s">
        <v>200</v>
      </c>
      <c r="E989" s="206" t="s">
        <v>16</v>
      </c>
      <c r="F989" s="206"/>
      <c r="G989" s="211"/>
      <c r="H989" s="211"/>
      <c r="I989" s="211" t="e">
        <f>#REF!+G989</f>
        <v>#REF!</v>
      </c>
      <c r="J989" s="211" t="e">
        <f t="shared" si="1997"/>
        <v>#REF!</v>
      </c>
      <c r="K989" s="211" t="e">
        <f t="shared" si="2009"/>
        <v>#REF!</v>
      </c>
      <c r="L989" s="211" t="e">
        <f t="shared" si="1998"/>
        <v>#REF!</v>
      </c>
      <c r="M989" s="211" t="e">
        <f t="shared" si="1998"/>
        <v>#REF!</v>
      </c>
      <c r="N989" s="211" t="e">
        <f t="shared" si="1998"/>
        <v>#REF!</v>
      </c>
      <c r="O989" s="211" t="e">
        <f t="shared" si="1998"/>
        <v>#REF!</v>
      </c>
      <c r="P989" s="211" t="e">
        <f t="shared" si="1998"/>
        <v>#REF!</v>
      </c>
      <c r="Q989" s="211" t="e">
        <f t="shared" si="1998"/>
        <v>#REF!</v>
      </c>
      <c r="R989" s="211" t="e">
        <f t="shared" si="1891"/>
        <v>#REF!</v>
      </c>
      <c r="S989" s="211" t="e">
        <f t="shared" si="1999"/>
        <v>#REF!</v>
      </c>
      <c r="T989" s="211" t="e">
        <f t="shared" si="2000"/>
        <v>#REF!</v>
      </c>
      <c r="U989" s="211" t="e">
        <f t="shared" si="2001"/>
        <v>#REF!</v>
      </c>
      <c r="V989" s="211" t="e">
        <f t="shared" si="2002"/>
        <v>#REF!</v>
      </c>
      <c r="W989" s="211" t="e">
        <f t="shared" si="2003"/>
        <v>#REF!</v>
      </c>
      <c r="X989" s="211" t="e">
        <f t="shared" si="2004"/>
        <v>#REF!</v>
      </c>
      <c r="Y989" s="211" t="e">
        <f t="shared" si="2005"/>
        <v>#REF!</v>
      </c>
      <c r="Z989" s="211" t="e">
        <f t="shared" si="2006"/>
        <v>#REF!</v>
      </c>
      <c r="AA989" s="211" t="e">
        <f t="shared" si="2007"/>
        <v>#REF!</v>
      </c>
      <c r="AB989" s="211" t="e">
        <f t="shared" si="2008"/>
        <v>#REF!</v>
      </c>
    </row>
    <row r="990" spans="1:28" ht="12.75" hidden="1" customHeight="1" x14ac:dyDescent="0.2">
      <c r="A990" s="213" t="s">
        <v>153</v>
      </c>
      <c r="B990" s="225">
        <v>803</v>
      </c>
      <c r="C990" s="206" t="s">
        <v>196</v>
      </c>
      <c r="D990" s="206" t="s">
        <v>200</v>
      </c>
      <c r="E990" s="206" t="s">
        <v>16</v>
      </c>
      <c r="F990" s="206" t="s">
        <v>154</v>
      </c>
      <c r="G990" s="211"/>
      <c r="H990" s="211"/>
      <c r="I990" s="211" t="e">
        <f>#REF!+G990</f>
        <v>#REF!</v>
      </c>
      <c r="J990" s="211" t="e">
        <f t="shared" si="1997"/>
        <v>#REF!</v>
      </c>
      <c r="K990" s="211" t="e">
        <f t="shared" si="2009"/>
        <v>#REF!</v>
      </c>
      <c r="L990" s="211" t="e">
        <f t="shared" si="1998"/>
        <v>#REF!</v>
      </c>
      <c r="M990" s="211" t="e">
        <f t="shared" si="1998"/>
        <v>#REF!</v>
      </c>
      <c r="N990" s="211" t="e">
        <f t="shared" si="1998"/>
        <v>#REF!</v>
      </c>
      <c r="O990" s="211" t="e">
        <f t="shared" si="1998"/>
        <v>#REF!</v>
      </c>
      <c r="P990" s="211" t="e">
        <f t="shared" si="1998"/>
        <v>#REF!</v>
      </c>
      <c r="Q990" s="211" t="e">
        <f t="shared" si="1998"/>
        <v>#REF!</v>
      </c>
      <c r="R990" s="211" t="e">
        <f t="shared" si="1891"/>
        <v>#REF!</v>
      </c>
      <c r="S990" s="211" t="e">
        <f t="shared" si="1999"/>
        <v>#REF!</v>
      </c>
      <c r="T990" s="211" t="e">
        <f t="shared" si="2000"/>
        <v>#REF!</v>
      </c>
      <c r="U990" s="211" t="e">
        <f t="shared" si="2001"/>
        <v>#REF!</v>
      </c>
      <c r="V990" s="211" t="e">
        <f t="shared" si="2002"/>
        <v>#REF!</v>
      </c>
      <c r="W990" s="211" t="e">
        <f t="shared" si="2003"/>
        <v>#REF!</v>
      </c>
      <c r="X990" s="211" t="e">
        <f t="shared" si="2004"/>
        <v>#REF!</v>
      </c>
      <c r="Y990" s="211" t="e">
        <f t="shared" si="2005"/>
        <v>#REF!</v>
      </c>
      <c r="Z990" s="211" t="e">
        <f t="shared" si="2006"/>
        <v>#REF!</v>
      </c>
      <c r="AA990" s="211" t="e">
        <f t="shared" si="2007"/>
        <v>#REF!</v>
      </c>
      <c r="AB990" s="211" t="e">
        <f t="shared" si="2008"/>
        <v>#REF!</v>
      </c>
    </row>
    <row r="991" spans="1:28" ht="12.75" hidden="1" customHeight="1" x14ac:dyDescent="0.2">
      <c r="A991" s="213" t="s">
        <v>17</v>
      </c>
      <c r="B991" s="225">
        <v>803</v>
      </c>
      <c r="C991" s="206" t="s">
        <v>196</v>
      </c>
      <c r="D991" s="206" t="s">
        <v>200</v>
      </c>
      <c r="E991" s="206" t="s">
        <v>18</v>
      </c>
      <c r="F991" s="206"/>
      <c r="G991" s="211"/>
      <c r="H991" s="211"/>
      <c r="I991" s="211" t="e">
        <f>#REF!+G991</f>
        <v>#REF!</v>
      </c>
      <c r="J991" s="211" t="e">
        <f t="shared" si="1997"/>
        <v>#REF!</v>
      </c>
      <c r="K991" s="211" t="e">
        <f t="shared" si="2009"/>
        <v>#REF!</v>
      </c>
      <c r="L991" s="211" t="e">
        <f t="shared" si="1998"/>
        <v>#REF!</v>
      </c>
      <c r="M991" s="211" t="e">
        <f t="shared" si="1998"/>
        <v>#REF!</v>
      </c>
      <c r="N991" s="211" t="e">
        <f t="shared" si="1998"/>
        <v>#REF!</v>
      </c>
      <c r="O991" s="211" t="e">
        <f t="shared" si="1998"/>
        <v>#REF!</v>
      </c>
      <c r="P991" s="211" t="e">
        <f t="shared" si="1998"/>
        <v>#REF!</v>
      </c>
      <c r="Q991" s="211" t="e">
        <f t="shared" si="1998"/>
        <v>#REF!</v>
      </c>
      <c r="R991" s="211" t="e">
        <f t="shared" si="1891"/>
        <v>#REF!</v>
      </c>
      <c r="S991" s="211" t="e">
        <f t="shared" si="1999"/>
        <v>#REF!</v>
      </c>
      <c r="T991" s="211" t="e">
        <f t="shared" si="2000"/>
        <v>#REF!</v>
      </c>
      <c r="U991" s="211" t="e">
        <f t="shared" si="2001"/>
        <v>#REF!</v>
      </c>
      <c r="V991" s="211" t="e">
        <f t="shared" si="2002"/>
        <v>#REF!</v>
      </c>
      <c r="W991" s="211" t="e">
        <f t="shared" si="2003"/>
        <v>#REF!</v>
      </c>
      <c r="X991" s="211" t="e">
        <f t="shared" si="2004"/>
        <v>#REF!</v>
      </c>
      <c r="Y991" s="211" t="e">
        <f t="shared" si="2005"/>
        <v>#REF!</v>
      </c>
      <c r="Z991" s="211" t="e">
        <f t="shared" si="2006"/>
        <v>#REF!</v>
      </c>
      <c r="AA991" s="211" t="e">
        <f t="shared" si="2007"/>
        <v>#REF!</v>
      </c>
      <c r="AB991" s="211" t="e">
        <f t="shared" si="2008"/>
        <v>#REF!</v>
      </c>
    </row>
    <row r="992" spans="1:28" ht="12.75" hidden="1" customHeight="1" x14ac:dyDescent="0.2">
      <c r="A992" s="213" t="s">
        <v>320</v>
      </c>
      <c r="B992" s="225">
        <v>803</v>
      </c>
      <c r="C992" s="206" t="s">
        <v>196</v>
      </c>
      <c r="D992" s="206" t="s">
        <v>200</v>
      </c>
      <c r="E992" s="206" t="s">
        <v>18</v>
      </c>
      <c r="F992" s="206" t="s">
        <v>321</v>
      </c>
      <c r="G992" s="211"/>
      <c r="H992" s="211"/>
      <c r="I992" s="211" t="e">
        <f>#REF!+G992</f>
        <v>#REF!</v>
      </c>
      <c r="J992" s="211" t="e">
        <f t="shared" si="1997"/>
        <v>#REF!</v>
      </c>
      <c r="K992" s="211" t="e">
        <f t="shared" si="2009"/>
        <v>#REF!</v>
      </c>
      <c r="L992" s="211" t="e">
        <f t="shared" si="1998"/>
        <v>#REF!</v>
      </c>
      <c r="M992" s="211" t="e">
        <f t="shared" si="1998"/>
        <v>#REF!</v>
      </c>
      <c r="N992" s="211" t="e">
        <f t="shared" si="1998"/>
        <v>#REF!</v>
      </c>
      <c r="O992" s="211" t="e">
        <f t="shared" si="1998"/>
        <v>#REF!</v>
      </c>
      <c r="P992" s="211" t="e">
        <f t="shared" si="1998"/>
        <v>#REF!</v>
      </c>
      <c r="Q992" s="211" t="e">
        <f t="shared" si="1998"/>
        <v>#REF!</v>
      </c>
      <c r="R992" s="211" t="e">
        <f t="shared" si="1891"/>
        <v>#REF!</v>
      </c>
      <c r="S992" s="211" t="e">
        <f t="shared" si="1999"/>
        <v>#REF!</v>
      </c>
      <c r="T992" s="211" t="e">
        <f t="shared" si="2000"/>
        <v>#REF!</v>
      </c>
      <c r="U992" s="211" t="e">
        <f t="shared" si="2001"/>
        <v>#REF!</v>
      </c>
      <c r="V992" s="211" t="e">
        <f t="shared" si="2002"/>
        <v>#REF!</v>
      </c>
      <c r="W992" s="211" t="e">
        <f t="shared" si="2003"/>
        <v>#REF!</v>
      </c>
      <c r="X992" s="211" t="e">
        <f t="shared" si="2004"/>
        <v>#REF!</v>
      </c>
      <c r="Y992" s="211" t="e">
        <f t="shared" si="2005"/>
        <v>#REF!</v>
      </c>
      <c r="Z992" s="211" t="e">
        <f t="shared" si="2006"/>
        <v>#REF!</v>
      </c>
      <c r="AA992" s="211" t="e">
        <f t="shared" si="2007"/>
        <v>#REF!</v>
      </c>
      <c r="AB992" s="211" t="e">
        <f t="shared" si="2008"/>
        <v>#REF!</v>
      </c>
    </row>
    <row r="993" spans="1:28" ht="12.75" hidden="1" customHeight="1" x14ac:dyDescent="0.2">
      <c r="A993" s="340" t="s">
        <v>19</v>
      </c>
      <c r="B993" s="203">
        <v>803</v>
      </c>
      <c r="C993" s="204" t="s">
        <v>196</v>
      </c>
      <c r="D993" s="204" t="s">
        <v>202</v>
      </c>
      <c r="E993" s="204"/>
      <c r="F993" s="204"/>
      <c r="G993" s="211"/>
      <c r="H993" s="211"/>
      <c r="I993" s="211" t="e">
        <f>#REF!+G993</f>
        <v>#REF!</v>
      </c>
      <c r="J993" s="211" t="e">
        <f t="shared" si="1997"/>
        <v>#REF!</v>
      </c>
      <c r="K993" s="211" t="e">
        <f t="shared" si="2009"/>
        <v>#REF!</v>
      </c>
      <c r="L993" s="211" t="e">
        <f t="shared" si="1998"/>
        <v>#REF!</v>
      </c>
      <c r="M993" s="211" t="e">
        <f t="shared" si="1998"/>
        <v>#REF!</v>
      </c>
      <c r="N993" s="211" t="e">
        <f t="shared" si="1998"/>
        <v>#REF!</v>
      </c>
      <c r="O993" s="211" t="e">
        <f t="shared" si="1998"/>
        <v>#REF!</v>
      </c>
      <c r="P993" s="211" t="e">
        <f t="shared" si="1998"/>
        <v>#REF!</v>
      </c>
      <c r="Q993" s="211" t="e">
        <f t="shared" si="1998"/>
        <v>#REF!</v>
      </c>
      <c r="R993" s="211" t="e">
        <f t="shared" si="1891"/>
        <v>#REF!</v>
      </c>
      <c r="S993" s="211" t="e">
        <f t="shared" si="1999"/>
        <v>#REF!</v>
      </c>
      <c r="T993" s="211" t="e">
        <f t="shared" si="2000"/>
        <v>#REF!</v>
      </c>
      <c r="U993" s="211" t="e">
        <f t="shared" si="2001"/>
        <v>#REF!</v>
      </c>
      <c r="V993" s="211" t="e">
        <f t="shared" si="2002"/>
        <v>#REF!</v>
      </c>
      <c r="W993" s="211" t="e">
        <f t="shared" si="2003"/>
        <v>#REF!</v>
      </c>
      <c r="X993" s="211" t="e">
        <f t="shared" si="2004"/>
        <v>#REF!</v>
      </c>
      <c r="Y993" s="211" t="e">
        <f t="shared" si="2005"/>
        <v>#REF!</v>
      </c>
      <c r="Z993" s="211" t="e">
        <f t="shared" si="2006"/>
        <v>#REF!</v>
      </c>
      <c r="AA993" s="211" t="e">
        <f t="shared" si="2007"/>
        <v>#REF!</v>
      </c>
      <c r="AB993" s="211" t="e">
        <f t="shared" si="2008"/>
        <v>#REF!</v>
      </c>
    </row>
    <row r="994" spans="1:28" ht="12.75" hidden="1" customHeight="1" x14ac:dyDescent="0.2">
      <c r="A994" s="213" t="s">
        <v>20</v>
      </c>
      <c r="B994" s="225">
        <v>803</v>
      </c>
      <c r="C994" s="206" t="s">
        <v>196</v>
      </c>
      <c r="D994" s="206" t="s">
        <v>202</v>
      </c>
      <c r="E994" s="206" t="s">
        <v>21</v>
      </c>
      <c r="F994" s="206"/>
      <c r="G994" s="211"/>
      <c r="H994" s="211"/>
      <c r="I994" s="211" t="e">
        <f>#REF!+G994</f>
        <v>#REF!</v>
      </c>
      <c r="J994" s="211" t="e">
        <f t="shared" si="1997"/>
        <v>#REF!</v>
      </c>
      <c r="K994" s="211" t="e">
        <f t="shared" si="2009"/>
        <v>#REF!</v>
      </c>
      <c r="L994" s="211" t="e">
        <f t="shared" si="1998"/>
        <v>#REF!</v>
      </c>
      <c r="M994" s="211" t="e">
        <f t="shared" si="1998"/>
        <v>#REF!</v>
      </c>
      <c r="N994" s="211" t="e">
        <f t="shared" si="1998"/>
        <v>#REF!</v>
      </c>
      <c r="O994" s="211" t="e">
        <f t="shared" si="1998"/>
        <v>#REF!</v>
      </c>
      <c r="P994" s="211" t="e">
        <f t="shared" si="1998"/>
        <v>#REF!</v>
      </c>
      <c r="Q994" s="211" t="e">
        <f t="shared" si="1998"/>
        <v>#REF!</v>
      </c>
      <c r="R994" s="211" t="e">
        <f t="shared" ref="R994:R1057" si="2010">P994+Q994</f>
        <v>#REF!</v>
      </c>
      <c r="S994" s="211" t="e">
        <f t="shared" si="1999"/>
        <v>#REF!</v>
      </c>
      <c r="T994" s="211" t="e">
        <f t="shared" si="2000"/>
        <v>#REF!</v>
      </c>
      <c r="U994" s="211" t="e">
        <f t="shared" si="2001"/>
        <v>#REF!</v>
      </c>
      <c r="V994" s="211" t="e">
        <f t="shared" si="2002"/>
        <v>#REF!</v>
      </c>
      <c r="W994" s="211" t="e">
        <f t="shared" si="2003"/>
        <v>#REF!</v>
      </c>
      <c r="X994" s="211" t="e">
        <f t="shared" si="2004"/>
        <v>#REF!</v>
      </c>
      <c r="Y994" s="211" t="e">
        <f t="shared" si="2005"/>
        <v>#REF!</v>
      </c>
      <c r="Z994" s="211" t="e">
        <f t="shared" si="2006"/>
        <v>#REF!</v>
      </c>
      <c r="AA994" s="211" t="e">
        <f t="shared" si="2007"/>
        <v>#REF!</v>
      </c>
      <c r="AB994" s="211" t="e">
        <f t="shared" si="2008"/>
        <v>#REF!</v>
      </c>
    </row>
    <row r="995" spans="1:28" ht="12.75" hidden="1" customHeight="1" x14ac:dyDescent="0.2">
      <c r="A995" s="213" t="s">
        <v>22</v>
      </c>
      <c r="B995" s="225">
        <v>803</v>
      </c>
      <c r="C995" s="206" t="s">
        <v>196</v>
      </c>
      <c r="D995" s="206" t="s">
        <v>202</v>
      </c>
      <c r="E995" s="206" t="s">
        <v>23</v>
      </c>
      <c r="F995" s="206"/>
      <c r="G995" s="211"/>
      <c r="H995" s="211"/>
      <c r="I995" s="211" t="e">
        <f>#REF!+G995</f>
        <v>#REF!</v>
      </c>
      <c r="J995" s="211" t="e">
        <f t="shared" si="1997"/>
        <v>#REF!</v>
      </c>
      <c r="K995" s="211" t="e">
        <f t="shared" si="2009"/>
        <v>#REF!</v>
      </c>
      <c r="L995" s="211" t="e">
        <f t="shared" si="1998"/>
        <v>#REF!</v>
      </c>
      <c r="M995" s="211" t="e">
        <f t="shared" si="1998"/>
        <v>#REF!</v>
      </c>
      <c r="N995" s="211" t="e">
        <f t="shared" si="1998"/>
        <v>#REF!</v>
      </c>
      <c r="O995" s="211" t="e">
        <f t="shared" si="1998"/>
        <v>#REF!</v>
      </c>
      <c r="P995" s="211" t="e">
        <f t="shared" si="1998"/>
        <v>#REF!</v>
      </c>
      <c r="Q995" s="211" t="e">
        <f t="shared" si="1998"/>
        <v>#REF!</v>
      </c>
      <c r="R995" s="211" t="e">
        <f t="shared" si="2010"/>
        <v>#REF!</v>
      </c>
      <c r="S995" s="211" t="e">
        <f t="shared" si="1999"/>
        <v>#REF!</v>
      </c>
      <c r="T995" s="211" t="e">
        <f t="shared" si="2000"/>
        <v>#REF!</v>
      </c>
      <c r="U995" s="211" t="e">
        <f t="shared" si="2001"/>
        <v>#REF!</v>
      </c>
      <c r="V995" s="211" t="e">
        <f t="shared" si="2002"/>
        <v>#REF!</v>
      </c>
      <c r="W995" s="211" t="e">
        <f t="shared" si="2003"/>
        <v>#REF!</v>
      </c>
      <c r="X995" s="211" t="e">
        <f t="shared" si="2004"/>
        <v>#REF!</v>
      </c>
      <c r="Y995" s="211" t="e">
        <f t="shared" si="2005"/>
        <v>#REF!</v>
      </c>
      <c r="Z995" s="211" t="e">
        <f t="shared" si="2006"/>
        <v>#REF!</v>
      </c>
      <c r="AA995" s="211" t="e">
        <f t="shared" si="2007"/>
        <v>#REF!</v>
      </c>
      <c r="AB995" s="211" t="e">
        <f t="shared" si="2008"/>
        <v>#REF!</v>
      </c>
    </row>
    <row r="996" spans="1:28" ht="12.75" hidden="1" customHeight="1" x14ac:dyDescent="0.2">
      <c r="A996" s="213" t="s">
        <v>24</v>
      </c>
      <c r="B996" s="225">
        <v>803</v>
      </c>
      <c r="C996" s="206" t="s">
        <v>196</v>
      </c>
      <c r="D996" s="206" t="s">
        <v>202</v>
      </c>
      <c r="E996" s="206" t="s">
        <v>23</v>
      </c>
      <c r="F996" s="206" t="s">
        <v>301</v>
      </c>
      <c r="G996" s="211"/>
      <c r="H996" s="211"/>
      <c r="I996" s="211" t="e">
        <f>#REF!+G996</f>
        <v>#REF!</v>
      </c>
      <c r="J996" s="211" t="e">
        <f t="shared" si="1997"/>
        <v>#REF!</v>
      </c>
      <c r="K996" s="211" t="e">
        <f t="shared" si="2009"/>
        <v>#REF!</v>
      </c>
      <c r="L996" s="211" t="e">
        <f t="shared" si="1998"/>
        <v>#REF!</v>
      </c>
      <c r="M996" s="211" t="e">
        <f t="shared" si="1998"/>
        <v>#REF!</v>
      </c>
      <c r="N996" s="211" t="e">
        <f t="shared" si="1998"/>
        <v>#REF!</v>
      </c>
      <c r="O996" s="211" t="e">
        <f t="shared" si="1998"/>
        <v>#REF!</v>
      </c>
      <c r="P996" s="211" t="e">
        <f t="shared" si="1998"/>
        <v>#REF!</v>
      </c>
      <c r="Q996" s="211" t="e">
        <f t="shared" si="1998"/>
        <v>#REF!</v>
      </c>
      <c r="R996" s="211" t="e">
        <f t="shared" si="2010"/>
        <v>#REF!</v>
      </c>
      <c r="S996" s="211" t="e">
        <f t="shared" si="1999"/>
        <v>#REF!</v>
      </c>
      <c r="T996" s="211" t="e">
        <f t="shared" si="2000"/>
        <v>#REF!</v>
      </c>
      <c r="U996" s="211" t="e">
        <f t="shared" si="2001"/>
        <v>#REF!</v>
      </c>
      <c r="V996" s="211" t="e">
        <f t="shared" si="2002"/>
        <v>#REF!</v>
      </c>
      <c r="W996" s="211" t="e">
        <f t="shared" si="2003"/>
        <v>#REF!</v>
      </c>
      <c r="X996" s="211" t="e">
        <f t="shared" si="2004"/>
        <v>#REF!</v>
      </c>
      <c r="Y996" s="211" t="e">
        <f t="shared" si="2005"/>
        <v>#REF!</v>
      </c>
      <c r="Z996" s="211" t="e">
        <f t="shared" si="2006"/>
        <v>#REF!</v>
      </c>
      <c r="AA996" s="211" t="e">
        <f t="shared" si="2007"/>
        <v>#REF!</v>
      </c>
      <c r="AB996" s="211" t="e">
        <f t="shared" si="2008"/>
        <v>#REF!</v>
      </c>
    </row>
    <row r="997" spans="1:28" ht="12.75" hidden="1" customHeight="1" x14ac:dyDescent="0.2">
      <c r="A997" s="213" t="s">
        <v>320</v>
      </c>
      <c r="B997" s="225">
        <v>803</v>
      </c>
      <c r="C997" s="206" t="s">
        <v>196</v>
      </c>
      <c r="D997" s="206" t="s">
        <v>202</v>
      </c>
      <c r="E997" s="206" t="s">
        <v>23</v>
      </c>
      <c r="F997" s="206" t="s">
        <v>321</v>
      </c>
      <c r="G997" s="211"/>
      <c r="H997" s="211"/>
      <c r="I997" s="211" t="e">
        <f>#REF!+G997</f>
        <v>#REF!</v>
      </c>
      <c r="J997" s="211" t="e">
        <f t="shared" si="1997"/>
        <v>#REF!</v>
      </c>
      <c r="K997" s="211" t="e">
        <f t="shared" si="2009"/>
        <v>#REF!</v>
      </c>
      <c r="L997" s="211" t="e">
        <f t="shared" si="1998"/>
        <v>#REF!</v>
      </c>
      <c r="M997" s="211" t="e">
        <f t="shared" si="1998"/>
        <v>#REF!</v>
      </c>
      <c r="N997" s="211" t="e">
        <f t="shared" si="1998"/>
        <v>#REF!</v>
      </c>
      <c r="O997" s="211" t="e">
        <f t="shared" si="1998"/>
        <v>#REF!</v>
      </c>
      <c r="P997" s="211" t="e">
        <f t="shared" si="1998"/>
        <v>#REF!</v>
      </c>
      <c r="Q997" s="211" t="e">
        <f t="shared" si="1998"/>
        <v>#REF!</v>
      </c>
      <c r="R997" s="211" t="e">
        <f t="shared" si="2010"/>
        <v>#REF!</v>
      </c>
      <c r="S997" s="211" t="e">
        <f t="shared" si="1999"/>
        <v>#REF!</v>
      </c>
      <c r="T997" s="211" t="e">
        <f t="shared" si="2000"/>
        <v>#REF!</v>
      </c>
      <c r="U997" s="211" t="e">
        <f t="shared" si="2001"/>
        <v>#REF!</v>
      </c>
      <c r="V997" s="211" t="e">
        <f t="shared" si="2002"/>
        <v>#REF!</v>
      </c>
      <c r="W997" s="211" t="e">
        <f t="shared" si="2003"/>
        <v>#REF!</v>
      </c>
      <c r="X997" s="211" t="e">
        <f t="shared" si="2004"/>
        <v>#REF!</v>
      </c>
      <c r="Y997" s="211" t="e">
        <f t="shared" si="2005"/>
        <v>#REF!</v>
      </c>
      <c r="Z997" s="211" t="e">
        <f t="shared" si="2006"/>
        <v>#REF!</v>
      </c>
      <c r="AA997" s="211" t="e">
        <f t="shared" si="2007"/>
        <v>#REF!</v>
      </c>
      <c r="AB997" s="211" t="e">
        <f t="shared" si="2008"/>
        <v>#REF!</v>
      </c>
    </row>
    <row r="998" spans="1:28" ht="12.75" hidden="1" customHeight="1" x14ac:dyDescent="0.2">
      <c r="A998" s="213" t="s">
        <v>149</v>
      </c>
      <c r="B998" s="225">
        <v>803</v>
      </c>
      <c r="C998" s="206" t="s">
        <v>196</v>
      </c>
      <c r="D998" s="206" t="s">
        <v>202</v>
      </c>
      <c r="E998" s="206" t="s">
        <v>23</v>
      </c>
      <c r="F998" s="206" t="s">
        <v>150</v>
      </c>
      <c r="G998" s="211"/>
      <c r="H998" s="211"/>
      <c r="I998" s="211" t="e">
        <f>#REF!+G998</f>
        <v>#REF!</v>
      </c>
      <c r="J998" s="211" t="e">
        <f t="shared" si="1997"/>
        <v>#REF!</v>
      </c>
      <c r="K998" s="211" t="e">
        <f t="shared" si="2009"/>
        <v>#REF!</v>
      </c>
      <c r="L998" s="211" t="e">
        <f t="shared" si="1998"/>
        <v>#REF!</v>
      </c>
      <c r="M998" s="211" t="e">
        <f t="shared" si="1998"/>
        <v>#REF!</v>
      </c>
      <c r="N998" s="211" t="e">
        <f t="shared" si="1998"/>
        <v>#REF!</v>
      </c>
      <c r="O998" s="211" t="e">
        <f t="shared" si="1998"/>
        <v>#REF!</v>
      </c>
      <c r="P998" s="211" t="e">
        <f t="shared" si="1998"/>
        <v>#REF!</v>
      </c>
      <c r="Q998" s="211" t="e">
        <f t="shared" si="1998"/>
        <v>#REF!</v>
      </c>
      <c r="R998" s="211" t="e">
        <f t="shared" si="2010"/>
        <v>#REF!</v>
      </c>
      <c r="S998" s="211" t="e">
        <f t="shared" si="1999"/>
        <v>#REF!</v>
      </c>
      <c r="T998" s="211" t="e">
        <f t="shared" si="2000"/>
        <v>#REF!</v>
      </c>
      <c r="U998" s="211" t="e">
        <f t="shared" si="2001"/>
        <v>#REF!</v>
      </c>
      <c r="V998" s="211" t="e">
        <f t="shared" si="2002"/>
        <v>#REF!</v>
      </c>
      <c r="W998" s="211" t="e">
        <f t="shared" si="2003"/>
        <v>#REF!</v>
      </c>
      <c r="X998" s="211" t="e">
        <f t="shared" si="2004"/>
        <v>#REF!</v>
      </c>
      <c r="Y998" s="211" t="e">
        <f t="shared" si="2005"/>
        <v>#REF!</v>
      </c>
      <c r="Z998" s="211" t="e">
        <f t="shared" si="2006"/>
        <v>#REF!</v>
      </c>
      <c r="AA998" s="211" t="e">
        <f t="shared" si="2007"/>
        <v>#REF!</v>
      </c>
      <c r="AB998" s="211" t="e">
        <f t="shared" si="2008"/>
        <v>#REF!</v>
      </c>
    </row>
    <row r="999" spans="1:28" ht="12.75" hidden="1" customHeight="1" x14ac:dyDescent="0.2">
      <c r="A999" s="340" t="s">
        <v>25</v>
      </c>
      <c r="B999" s="203">
        <v>803</v>
      </c>
      <c r="C999" s="204" t="s">
        <v>200</v>
      </c>
      <c r="D999" s="204"/>
      <c r="E999" s="204"/>
      <c r="F999" s="204"/>
      <c r="G999" s="211"/>
      <c r="H999" s="211"/>
      <c r="I999" s="211" t="e">
        <f>#REF!+G999</f>
        <v>#REF!</v>
      </c>
      <c r="J999" s="211" t="e">
        <f t="shared" si="1997"/>
        <v>#REF!</v>
      </c>
      <c r="K999" s="211" t="e">
        <f t="shared" si="2009"/>
        <v>#REF!</v>
      </c>
      <c r="L999" s="211" t="e">
        <f t="shared" si="1998"/>
        <v>#REF!</v>
      </c>
      <c r="M999" s="211" t="e">
        <f t="shared" si="1998"/>
        <v>#REF!</v>
      </c>
      <c r="N999" s="211" t="e">
        <f t="shared" si="1998"/>
        <v>#REF!</v>
      </c>
      <c r="O999" s="211" t="e">
        <f t="shared" si="1998"/>
        <v>#REF!</v>
      </c>
      <c r="P999" s="211" t="e">
        <f t="shared" si="1998"/>
        <v>#REF!</v>
      </c>
      <c r="Q999" s="211" t="e">
        <f t="shared" si="1998"/>
        <v>#REF!</v>
      </c>
      <c r="R999" s="211" t="e">
        <f t="shared" si="2010"/>
        <v>#REF!</v>
      </c>
      <c r="S999" s="211" t="e">
        <f t="shared" si="1999"/>
        <v>#REF!</v>
      </c>
      <c r="T999" s="211" t="e">
        <f t="shared" si="2000"/>
        <v>#REF!</v>
      </c>
      <c r="U999" s="211" t="e">
        <f t="shared" si="2001"/>
        <v>#REF!</v>
      </c>
      <c r="V999" s="211" t="e">
        <f t="shared" si="2002"/>
        <v>#REF!</v>
      </c>
      <c r="W999" s="211" t="e">
        <f t="shared" si="2003"/>
        <v>#REF!</v>
      </c>
      <c r="X999" s="211" t="e">
        <f t="shared" si="2004"/>
        <v>#REF!</v>
      </c>
      <c r="Y999" s="211" t="e">
        <f t="shared" si="2005"/>
        <v>#REF!</v>
      </c>
      <c r="Z999" s="211" t="e">
        <f t="shared" si="2006"/>
        <v>#REF!</v>
      </c>
      <c r="AA999" s="211" t="e">
        <f t="shared" si="2007"/>
        <v>#REF!</v>
      </c>
      <c r="AB999" s="211" t="e">
        <f t="shared" si="2008"/>
        <v>#REF!</v>
      </c>
    </row>
    <row r="1000" spans="1:28" ht="25.5" hidden="1" customHeight="1" x14ac:dyDescent="0.2">
      <c r="A1000" s="340" t="s">
        <v>26</v>
      </c>
      <c r="B1000" s="203">
        <v>803</v>
      </c>
      <c r="C1000" s="204" t="s">
        <v>200</v>
      </c>
      <c r="D1000" s="204" t="s">
        <v>194</v>
      </c>
      <c r="E1000" s="206"/>
      <c r="F1000" s="206"/>
      <c r="G1000" s="211"/>
      <c r="H1000" s="211"/>
      <c r="I1000" s="211" t="e">
        <f>#REF!+G1000</f>
        <v>#REF!</v>
      </c>
      <c r="J1000" s="211" t="e">
        <f t="shared" si="1997"/>
        <v>#REF!</v>
      </c>
      <c r="K1000" s="211" t="e">
        <f t="shared" si="2009"/>
        <v>#REF!</v>
      </c>
      <c r="L1000" s="211" t="e">
        <f t="shared" si="1998"/>
        <v>#REF!</v>
      </c>
      <c r="M1000" s="211" t="e">
        <f t="shared" si="1998"/>
        <v>#REF!</v>
      </c>
      <c r="N1000" s="211" t="e">
        <f t="shared" si="1998"/>
        <v>#REF!</v>
      </c>
      <c r="O1000" s="211" t="e">
        <f t="shared" si="1998"/>
        <v>#REF!</v>
      </c>
      <c r="P1000" s="211" t="e">
        <f t="shared" si="1998"/>
        <v>#REF!</v>
      </c>
      <c r="Q1000" s="211" t="e">
        <f t="shared" si="1998"/>
        <v>#REF!</v>
      </c>
      <c r="R1000" s="211" t="e">
        <f t="shared" si="2010"/>
        <v>#REF!</v>
      </c>
      <c r="S1000" s="211" t="e">
        <f t="shared" si="1999"/>
        <v>#REF!</v>
      </c>
      <c r="T1000" s="211" t="e">
        <f t="shared" si="2000"/>
        <v>#REF!</v>
      </c>
      <c r="U1000" s="211" t="e">
        <f t="shared" si="2001"/>
        <v>#REF!</v>
      </c>
      <c r="V1000" s="211" t="e">
        <f t="shared" si="2002"/>
        <v>#REF!</v>
      </c>
      <c r="W1000" s="211" t="e">
        <f t="shared" si="2003"/>
        <v>#REF!</v>
      </c>
      <c r="X1000" s="211" t="e">
        <f t="shared" si="2004"/>
        <v>#REF!</v>
      </c>
      <c r="Y1000" s="211" t="e">
        <f t="shared" si="2005"/>
        <v>#REF!</v>
      </c>
      <c r="Z1000" s="211" t="e">
        <f t="shared" si="2006"/>
        <v>#REF!</v>
      </c>
      <c r="AA1000" s="211" t="e">
        <f t="shared" si="2007"/>
        <v>#REF!</v>
      </c>
      <c r="AB1000" s="211" t="e">
        <f t="shared" si="2008"/>
        <v>#REF!</v>
      </c>
    </row>
    <row r="1001" spans="1:28" ht="12.75" hidden="1" customHeight="1" x14ac:dyDescent="0.2">
      <c r="A1001" s="213" t="s">
        <v>27</v>
      </c>
      <c r="B1001" s="225">
        <v>803</v>
      </c>
      <c r="C1001" s="206" t="s">
        <v>200</v>
      </c>
      <c r="D1001" s="206" t="s">
        <v>194</v>
      </c>
      <c r="E1001" s="206" t="s">
        <v>28</v>
      </c>
      <c r="F1001" s="206"/>
      <c r="G1001" s="211"/>
      <c r="H1001" s="211"/>
      <c r="I1001" s="211" t="e">
        <f>#REF!+G1001</f>
        <v>#REF!</v>
      </c>
      <c r="J1001" s="211" t="e">
        <f t="shared" si="1997"/>
        <v>#REF!</v>
      </c>
      <c r="K1001" s="211" t="e">
        <f t="shared" si="2009"/>
        <v>#REF!</v>
      </c>
      <c r="L1001" s="211" t="e">
        <f t="shared" si="1998"/>
        <v>#REF!</v>
      </c>
      <c r="M1001" s="211" t="e">
        <f t="shared" si="1998"/>
        <v>#REF!</v>
      </c>
      <c r="N1001" s="211" t="e">
        <f t="shared" si="1998"/>
        <v>#REF!</v>
      </c>
      <c r="O1001" s="211" t="e">
        <f t="shared" si="1998"/>
        <v>#REF!</v>
      </c>
      <c r="P1001" s="211" t="e">
        <f t="shared" si="1998"/>
        <v>#REF!</v>
      </c>
      <c r="Q1001" s="211" t="e">
        <f t="shared" si="1998"/>
        <v>#REF!</v>
      </c>
      <c r="R1001" s="211" t="e">
        <f t="shared" si="2010"/>
        <v>#REF!</v>
      </c>
      <c r="S1001" s="211" t="e">
        <f t="shared" si="1999"/>
        <v>#REF!</v>
      </c>
      <c r="T1001" s="211" t="e">
        <f t="shared" si="2000"/>
        <v>#REF!</v>
      </c>
      <c r="U1001" s="211" t="e">
        <f t="shared" si="2001"/>
        <v>#REF!</v>
      </c>
      <c r="V1001" s="211" t="e">
        <f t="shared" si="2002"/>
        <v>#REF!</v>
      </c>
      <c r="W1001" s="211" t="e">
        <f t="shared" si="2003"/>
        <v>#REF!</v>
      </c>
      <c r="X1001" s="211" t="e">
        <f t="shared" si="2004"/>
        <v>#REF!</v>
      </c>
      <c r="Y1001" s="211" t="e">
        <f t="shared" si="2005"/>
        <v>#REF!</v>
      </c>
      <c r="Z1001" s="211" t="e">
        <f t="shared" si="2006"/>
        <v>#REF!</v>
      </c>
      <c r="AA1001" s="211" t="e">
        <f t="shared" si="2007"/>
        <v>#REF!</v>
      </c>
      <c r="AB1001" s="211" t="e">
        <f t="shared" si="2008"/>
        <v>#REF!</v>
      </c>
    </row>
    <row r="1002" spans="1:28" ht="12.75" hidden="1" customHeight="1" x14ac:dyDescent="0.2">
      <c r="A1002" s="213" t="s">
        <v>299</v>
      </c>
      <c r="B1002" s="225">
        <v>803</v>
      </c>
      <c r="C1002" s="206" t="s">
        <v>200</v>
      </c>
      <c r="D1002" s="206" t="s">
        <v>194</v>
      </c>
      <c r="E1002" s="206" t="s">
        <v>29</v>
      </c>
      <c r="F1002" s="206"/>
      <c r="G1002" s="211"/>
      <c r="H1002" s="211"/>
      <c r="I1002" s="211" t="e">
        <f>#REF!+G1002</f>
        <v>#REF!</v>
      </c>
      <c r="J1002" s="211" t="e">
        <f t="shared" si="1997"/>
        <v>#REF!</v>
      </c>
      <c r="K1002" s="211" t="e">
        <f t="shared" si="2009"/>
        <v>#REF!</v>
      </c>
      <c r="L1002" s="211" t="e">
        <f t="shared" si="1998"/>
        <v>#REF!</v>
      </c>
      <c r="M1002" s="211" t="e">
        <f t="shared" si="1998"/>
        <v>#REF!</v>
      </c>
      <c r="N1002" s="211" t="e">
        <f t="shared" si="1998"/>
        <v>#REF!</v>
      </c>
      <c r="O1002" s="211" t="e">
        <f t="shared" si="1998"/>
        <v>#REF!</v>
      </c>
      <c r="P1002" s="211" t="e">
        <f t="shared" si="1998"/>
        <v>#REF!</v>
      </c>
      <c r="Q1002" s="211" t="e">
        <f t="shared" si="1998"/>
        <v>#REF!</v>
      </c>
      <c r="R1002" s="211" t="e">
        <f t="shared" si="2010"/>
        <v>#REF!</v>
      </c>
      <c r="S1002" s="211" t="e">
        <f t="shared" si="1999"/>
        <v>#REF!</v>
      </c>
      <c r="T1002" s="211" t="e">
        <f t="shared" si="2000"/>
        <v>#REF!</v>
      </c>
      <c r="U1002" s="211" t="e">
        <f t="shared" si="2001"/>
        <v>#REF!</v>
      </c>
      <c r="V1002" s="211" t="e">
        <f t="shared" si="2002"/>
        <v>#REF!</v>
      </c>
      <c r="W1002" s="211" t="e">
        <f t="shared" si="2003"/>
        <v>#REF!</v>
      </c>
      <c r="X1002" s="211" t="e">
        <f t="shared" si="2004"/>
        <v>#REF!</v>
      </c>
      <c r="Y1002" s="211" t="e">
        <f t="shared" si="2005"/>
        <v>#REF!</v>
      </c>
      <c r="Z1002" s="211" t="e">
        <f t="shared" si="2006"/>
        <v>#REF!</v>
      </c>
      <c r="AA1002" s="211" t="e">
        <f t="shared" si="2007"/>
        <v>#REF!</v>
      </c>
      <c r="AB1002" s="211" t="e">
        <f t="shared" si="2008"/>
        <v>#REF!</v>
      </c>
    </row>
    <row r="1003" spans="1:28" ht="12.75" hidden="1" customHeight="1" x14ac:dyDescent="0.2">
      <c r="A1003" s="213" t="s">
        <v>300</v>
      </c>
      <c r="B1003" s="225">
        <v>803</v>
      </c>
      <c r="C1003" s="206" t="s">
        <v>200</v>
      </c>
      <c r="D1003" s="206" t="s">
        <v>194</v>
      </c>
      <c r="E1003" s="206" t="s">
        <v>29</v>
      </c>
      <c r="F1003" s="206" t="s">
        <v>301</v>
      </c>
      <c r="G1003" s="211"/>
      <c r="H1003" s="211"/>
      <c r="I1003" s="211" t="e">
        <f>#REF!+G1003</f>
        <v>#REF!</v>
      </c>
      <c r="J1003" s="211" t="e">
        <f t="shared" si="1997"/>
        <v>#REF!</v>
      </c>
      <c r="K1003" s="211" t="e">
        <f t="shared" si="2009"/>
        <v>#REF!</v>
      </c>
      <c r="L1003" s="211" t="e">
        <f t="shared" si="1998"/>
        <v>#REF!</v>
      </c>
      <c r="M1003" s="211" t="e">
        <f t="shared" si="1998"/>
        <v>#REF!</v>
      </c>
      <c r="N1003" s="211" t="e">
        <f t="shared" si="1998"/>
        <v>#REF!</v>
      </c>
      <c r="O1003" s="211" t="e">
        <f t="shared" si="1998"/>
        <v>#REF!</v>
      </c>
      <c r="P1003" s="211" t="e">
        <f t="shared" si="1998"/>
        <v>#REF!</v>
      </c>
      <c r="Q1003" s="211" t="e">
        <f t="shared" si="1998"/>
        <v>#REF!</v>
      </c>
      <c r="R1003" s="211" t="e">
        <f t="shared" si="2010"/>
        <v>#REF!</v>
      </c>
      <c r="S1003" s="211" t="e">
        <f t="shared" si="1999"/>
        <v>#REF!</v>
      </c>
      <c r="T1003" s="211" t="e">
        <f t="shared" si="2000"/>
        <v>#REF!</v>
      </c>
      <c r="U1003" s="211" t="e">
        <f t="shared" si="2001"/>
        <v>#REF!</v>
      </c>
      <c r="V1003" s="211" t="e">
        <f t="shared" si="2002"/>
        <v>#REF!</v>
      </c>
      <c r="W1003" s="211" t="e">
        <f t="shared" si="2003"/>
        <v>#REF!</v>
      </c>
      <c r="X1003" s="211" t="e">
        <f t="shared" si="2004"/>
        <v>#REF!</v>
      </c>
      <c r="Y1003" s="211" t="e">
        <f t="shared" si="2005"/>
        <v>#REF!</v>
      </c>
      <c r="Z1003" s="211" t="e">
        <f t="shared" si="2006"/>
        <v>#REF!</v>
      </c>
      <c r="AA1003" s="211" t="e">
        <f t="shared" si="2007"/>
        <v>#REF!</v>
      </c>
      <c r="AB1003" s="211" t="e">
        <f t="shared" si="2008"/>
        <v>#REF!</v>
      </c>
    </row>
    <row r="1004" spans="1:28" ht="12.75" hidden="1" customHeight="1" x14ac:dyDescent="0.2">
      <c r="A1004" s="213" t="s">
        <v>338</v>
      </c>
      <c r="B1004" s="225">
        <v>803</v>
      </c>
      <c r="C1004" s="206" t="s">
        <v>200</v>
      </c>
      <c r="D1004" s="206" t="s">
        <v>194</v>
      </c>
      <c r="E1004" s="206" t="s">
        <v>29</v>
      </c>
      <c r="F1004" s="206" t="s">
        <v>339</v>
      </c>
      <c r="G1004" s="211"/>
      <c r="H1004" s="211"/>
      <c r="I1004" s="211" t="e">
        <f>#REF!+G1004</f>
        <v>#REF!</v>
      </c>
      <c r="J1004" s="211" t="e">
        <f t="shared" si="1997"/>
        <v>#REF!</v>
      </c>
      <c r="K1004" s="211" t="e">
        <f t="shared" si="2009"/>
        <v>#REF!</v>
      </c>
      <c r="L1004" s="211" t="e">
        <f t="shared" si="1998"/>
        <v>#REF!</v>
      </c>
      <c r="M1004" s="211" t="e">
        <f t="shared" si="1998"/>
        <v>#REF!</v>
      </c>
      <c r="N1004" s="211" t="e">
        <f t="shared" si="1998"/>
        <v>#REF!</v>
      </c>
      <c r="O1004" s="211" t="e">
        <f t="shared" si="1998"/>
        <v>#REF!</v>
      </c>
      <c r="P1004" s="211" t="e">
        <f t="shared" si="1998"/>
        <v>#REF!</v>
      </c>
      <c r="Q1004" s="211" t="e">
        <f t="shared" si="1998"/>
        <v>#REF!</v>
      </c>
      <c r="R1004" s="211" t="e">
        <f t="shared" si="2010"/>
        <v>#REF!</v>
      </c>
      <c r="S1004" s="211" t="e">
        <f t="shared" si="1999"/>
        <v>#REF!</v>
      </c>
      <c r="T1004" s="211" t="e">
        <f t="shared" si="2000"/>
        <v>#REF!</v>
      </c>
      <c r="U1004" s="211" t="e">
        <f t="shared" si="2001"/>
        <v>#REF!</v>
      </c>
      <c r="V1004" s="211" t="e">
        <f t="shared" si="2002"/>
        <v>#REF!</v>
      </c>
      <c r="W1004" s="211" t="e">
        <f t="shared" si="2003"/>
        <v>#REF!</v>
      </c>
      <c r="X1004" s="211" t="e">
        <f t="shared" si="2004"/>
        <v>#REF!</v>
      </c>
      <c r="Y1004" s="211" t="e">
        <f t="shared" si="2005"/>
        <v>#REF!</v>
      </c>
      <c r="Z1004" s="211" t="e">
        <f t="shared" si="2006"/>
        <v>#REF!</v>
      </c>
      <c r="AA1004" s="211" t="e">
        <f t="shared" si="2007"/>
        <v>#REF!</v>
      </c>
      <c r="AB1004" s="211" t="e">
        <f t="shared" si="2008"/>
        <v>#REF!</v>
      </c>
    </row>
    <row r="1005" spans="1:28" ht="25.5" hidden="1" customHeight="1" x14ac:dyDescent="0.2">
      <c r="A1005" s="213" t="s">
        <v>147</v>
      </c>
      <c r="B1005" s="225">
        <v>803</v>
      </c>
      <c r="C1005" s="206" t="s">
        <v>200</v>
      </c>
      <c r="D1005" s="206" t="s">
        <v>194</v>
      </c>
      <c r="E1005" s="206" t="s">
        <v>30</v>
      </c>
      <c r="F1005" s="206"/>
      <c r="G1005" s="211"/>
      <c r="H1005" s="211"/>
      <c r="I1005" s="211" t="e">
        <f>#REF!+G1005</f>
        <v>#REF!</v>
      </c>
      <c r="J1005" s="211" t="e">
        <f t="shared" si="1997"/>
        <v>#REF!</v>
      </c>
      <c r="K1005" s="211" t="e">
        <f t="shared" si="2009"/>
        <v>#REF!</v>
      </c>
      <c r="L1005" s="211" t="e">
        <f t="shared" si="1998"/>
        <v>#REF!</v>
      </c>
      <c r="M1005" s="211" t="e">
        <f t="shared" si="1998"/>
        <v>#REF!</v>
      </c>
      <c r="N1005" s="211" t="e">
        <f t="shared" si="1998"/>
        <v>#REF!</v>
      </c>
      <c r="O1005" s="211" t="e">
        <f t="shared" si="1998"/>
        <v>#REF!</v>
      </c>
      <c r="P1005" s="211" t="e">
        <f t="shared" si="1998"/>
        <v>#REF!</v>
      </c>
      <c r="Q1005" s="211" t="e">
        <f t="shared" si="1998"/>
        <v>#REF!</v>
      </c>
      <c r="R1005" s="211" t="e">
        <f t="shared" si="2010"/>
        <v>#REF!</v>
      </c>
      <c r="S1005" s="211" t="e">
        <f t="shared" si="1999"/>
        <v>#REF!</v>
      </c>
      <c r="T1005" s="211" t="e">
        <f t="shared" si="2000"/>
        <v>#REF!</v>
      </c>
      <c r="U1005" s="211" t="e">
        <f t="shared" si="2001"/>
        <v>#REF!</v>
      </c>
      <c r="V1005" s="211" t="e">
        <f t="shared" si="2002"/>
        <v>#REF!</v>
      </c>
      <c r="W1005" s="211" t="e">
        <f t="shared" si="2003"/>
        <v>#REF!</v>
      </c>
      <c r="X1005" s="211" t="e">
        <f t="shared" si="2004"/>
        <v>#REF!</v>
      </c>
      <c r="Y1005" s="211" t="e">
        <f t="shared" si="2005"/>
        <v>#REF!</v>
      </c>
      <c r="Z1005" s="211" t="e">
        <f t="shared" si="2006"/>
        <v>#REF!</v>
      </c>
      <c r="AA1005" s="211" t="e">
        <f t="shared" si="2007"/>
        <v>#REF!</v>
      </c>
      <c r="AB1005" s="211" t="e">
        <f t="shared" si="2008"/>
        <v>#REF!</v>
      </c>
    </row>
    <row r="1006" spans="1:28" ht="12.75" hidden="1" customHeight="1" x14ac:dyDescent="0.2">
      <c r="A1006" s="213" t="s">
        <v>300</v>
      </c>
      <c r="B1006" s="225">
        <v>803</v>
      </c>
      <c r="C1006" s="206" t="s">
        <v>200</v>
      </c>
      <c r="D1006" s="206" t="s">
        <v>194</v>
      </c>
      <c r="E1006" s="206" t="s">
        <v>30</v>
      </c>
      <c r="F1006" s="206" t="s">
        <v>301</v>
      </c>
      <c r="G1006" s="211"/>
      <c r="H1006" s="211"/>
      <c r="I1006" s="211" t="e">
        <f>#REF!+G1006</f>
        <v>#REF!</v>
      </c>
      <c r="J1006" s="211" t="e">
        <f t="shared" si="1997"/>
        <v>#REF!</v>
      </c>
      <c r="K1006" s="211" t="e">
        <f t="shared" si="2009"/>
        <v>#REF!</v>
      </c>
      <c r="L1006" s="211" t="e">
        <f t="shared" si="1998"/>
        <v>#REF!</v>
      </c>
      <c r="M1006" s="211" t="e">
        <f t="shared" si="1998"/>
        <v>#REF!</v>
      </c>
      <c r="N1006" s="211" t="e">
        <f t="shared" si="1998"/>
        <v>#REF!</v>
      </c>
      <c r="O1006" s="211" t="e">
        <f t="shared" si="1998"/>
        <v>#REF!</v>
      </c>
      <c r="P1006" s="211" t="e">
        <f t="shared" si="1998"/>
        <v>#REF!</v>
      </c>
      <c r="Q1006" s="211" t="e">
        <f t="shared" si="1998"/>
        <v>#REF!</v>
      </c>
      <c r="R1006" s="211" t="e">
        <f t="shared" si="2010"/>
        <v>#REF!</v>
      </c>
      <c r="S1006" s="211" t="e">
        <f t="shared" si="1999"/>
        <v>#REF!</v>
      </c>
      <c r="T1006" s="211" t="e">
        <f t="shared" si="2000"/>
        <v>#REF!</v>
      </c>
      <c r="U1006" s="211" t="e">
        <f t="shared" si="2001"/>
        <v>#REF!</v>
      </c>
      <c r="V1006" s="211" t="e">
        <f t="shared" si="2002"/>
        <v>#REF!</v>
      </c>
      <c r="W1006" s="211" t="e">
        <f t="shared" si="2003"/>
        <v>#REF!</v>
      </c>
      <c r="X1006" s="211" t="e">
        <f t="shared" si="2004"/>
        <v>#REF!</v>
      </c>
      <c r="Y1006" s="211" t="e">
        <f t="shared" si="2005"/>
        <v>#REF!</v>
      </c>
      <c r="Z1006" s="211" t="e">
        <f t="shared" si="2006"/>
        <v>#REF!</v>
      </c>
      <c r="AA1006" s="211" t="e">
        <f t="shared" si="2007"/>
        <v>#REF!</v>
      </c>
      <c r="AB1006" s="211" t="e">
        <f t="shared" si="2008"/>
        <v>#REF!</v>
      </c>
    </row>
    <row r="1007" spans="1:28" ht="12.75" hidden="1" customHeight="1" x14ac:dyDescent="0.2">
      <c r="A1007" s="213" t="s">
        <v>324</v>
      </c>
      <c r="B1007" s="225">
        <v>803</v>
      </c>
      <c r="C1007" s="206" t="s">
        <v>200</v>
      </c>
      <c r="D1007" s="206" t="s">
        <v>194</v>
      </c>
      <c r="E1007" s="206" t="s">
        <v>325</v>
      </c>
      <c r="F1007" s="206"/>
      <c r="G1007" s="211"/>
      <c r="H1007" s="211"/>
      <c r="I1007" s="211" t="e">
        <f>#REF!+G1007</f>
        <v>#REF!</v>
      </c>
      <c r="J1007" s="211" t="e">
        <f t="shared" si="1997"/>
        <v>#REF!</v>
      </c>
      <c r="K1007" s="211" t="e">
        <f t="shared" si="2009"/>
        <v>#REF!</v>
      </c>
      <c r="L1007" s="211" t="e">
        <f t="shared" si="1998"/>
        <v>#REF!</v>
      </c>
      <c r="M1007" s="211" t="e">
        <f t="shared" si="1998"/>
        <v>#REF!</v>
      </c>
      <c r="N1007" s="211" t="e">
        <f t="shared" si="1998"/>
        <v>#REF!</v>
      </c>
      <c r="O1007" s="211" t="e">
        <f t="shared" si="1998"/>
        <v>#REF!</v>
      </c>
      <c r="P1007" s="211" t="e">
        <f t="shared" si="1998"/>
        <v>#REF!</v>
      </c>
      <c r="Q1007" s="211" t="e">
        <f t="shared" si="1998"/>
        <v>#REF!</v>
      </c>
      <c r="R1007" s="211" t="e">
        <f t="shared" si="2010"/>
        <v>#REF!</v>
      </c>
      <c r="S1007" s="211" t="e">
        <f t="shared" si="1999"/>
        <v>#REF!</v>
      </c>
      <c r="T1007" s="211" t="e">
        <f t="shared" si="2000"/>
        <v>#REF!</v>
      </c>
      <c r="U1007" s="211" t="e">
        <f t="shared" si="2001"/>
        <v>#REF!</v>
      </c>
      <c r="V1007" s="211" t="e">
        <f t="shared" si="2002"/>
        <v>#REF!</v>
      </c>
      <c r="W1007" s="211" t="e">
        <f t="shared" si="2003"/>
        <v>#REF!</v>
      </c>
      <c r="X1007" s="211" t="e">
        <f t="shared" si="2004"/>
        <v>#REF!</v>
      </c>
      <c r="Y1007" s="211" t="e">
        <f t="shared" si="2005"/>
        <v>#REF!</v>
      </c>
      <c r="Z1007" s="211" t="e">
        <f t="shared" si="2006"/>
        <v>#REF!</v>
      </c>
      <c r="AA1007" s="211" t="e">
        <f t="shared" si="2007"/>
        <v>#REF!</v>
      </c>
      <c r="AB1007" s="211" t="e">
        <f t="shared" si="2008"/>
        <v>#REF!</v>
      </c>
    </row>
    <row r="1008" spans="1:28" ht="25.5" hidden="1" customHeight="1" x14ac:dyDescent="0.2">
      <c r="A1008" s="213" t="s">
        <v>31</v>
      </c>
      <c r="B1008" s="225">
        <v>803</v>
      </c>
      <c r="C1008" s="206" t="s">
        <v>200</v>
      </c>
      <c r="D1008" s="206" t="s">
        <v>194</v>
      </c>
      <c r="E1008" s="206" t="s">
        <v>32</v>
      </c>
      <c r="F1008" s="206"/>
      <c r="G1008" s="211"/>
      <c r="H1008" s="211"/>
      <c r="I1008" s="211" t="e">
        <f>#REF!+G1008</f>
        <v>#REF!</v>
      </c>
      <c r="J1008" s="211" t="e">
        <f t="shared" si="1997"/>
        <v>#REF!</v>
      </c>
      <c r="K1008" s="211" t="e">
        <f t="shared" si="2009"/>
        <v>#REF!</v>
      </c>
      <c r="L1008" s="211" t="e">
        <f t="shared" si="1998"/>
        <v>#REF!</v>
      </c>
      <c r="M1008" s="211" t="e">
        <f t="shared" si="1998"/>
        <v>#REF!</v>
      </c>
      <c r="N1008" s="211" t="e">
        <f t="shared" si="1998"/>
        <v>#REF!</v>
      </c>
      <c r="O1008" s="211" t="e">
        <f t="shared" si="1998"/>
        <v>#REF!</v>
      </c>
      <c r="P1008" s="211" t="e">
        <f t="shared" si="1998"/>
        <v>#REF!</v>
      </c>
      <c r="Q1008" s="211" t="e">
        <f t="shared" si="1998"/>
        <v>#REF!</v>
      </c>
      <c r="R1008" s="211" t="e">
        <f t="shared" si="2010"/>
        <v>#REF!</v>
      </c>
      <c r="S1008" s="211" t="e">
        <f t="shared" si="1999"/>
        <v>#REF!</v>
      </c>
      <c r="T1008" s="211" t="e">
        <f t="shared" si="2000"/>
        <v>#REF!</v>
      </c>
      <c r="U1008" s="211" t="e">
        <f t="shared" si="2001"/>
        <v>#REF!</v>
      </c>
      <c r="V1008" s="211" t="e">
        <f t="shared" si="2002"/>
        <v>#REF!</v>
      </c>
      <c r="W1008" s="211" t="e">
        <f t="shared" si="2003"/>
        <v>#REF!</v>
      </c>
      <c r="X1008" s="211" t="e">
        <f t="shared" si="2004"/>
        <v>#REF!</v>
      </c>
      <c r="Y1008" s="211" t="e">
        <f t="shared" si="2005"/>
        <v>#REF!</v>
      </c>
      <c r="Z1008" s="211" t="e">
        <f t="shared" si="2006"/>
        <v>#REF!</v>
      </c>
      <c r="AA1008" s="211" t="e">
        <f t="shared" si="2007"/>
        <v>#REF!</v>
      </c>
      <c r="AB1008" s="211" t="e">
        <f t="shared" si="2008"/>
        <v>#REF!</v>
      </c>
    </row>
    <row r="1009" spans="1:28" ht="12.75" hidden="1" customHeight="1" x14ac:dyDescent="0.2">
      <c r="A1009" s="213" t="s">
        <v>320</v>
      </c>
      <c r="B1009" s="225">
        <v>803</v>
      </c>
      <c r="C1009" s="206" t="s">
        <v>200</v>
      </c>
      <c r="D1009" s="206" t="s">
        <v>194</v>
      </c>
      <c r="E1009" s="206" t="s">
        <v>32</v>
      </c>
      <c r="F1009" s="206" t="s">
        <v>321</v>
      </c>
      <c r="G1009" s="211"/>
      <c r="H1009" s="211"/>
      <c r="I1009" s="211" t="e">
        <f>#REF!+G1009</f>
        <v>#REF!</v>
      </c>
      <c r="J1009" s="211" t="e">
        <f t="shared" si="1997"/>
        <v>#REF!</v>
      </c>
      <c r="K1009" s="211" t="e">
        <f t="shared" si="2009"/>
        <v>#REF!</v>
      </c>
      <c r="L1009" s="211" t="e">
        <f t="shared" si="1998"/>
        <v>#REF!</v>
      </c>
      <c r="M1009" s="211" t="e">
        <f t="shared" si="1998"/>
        <v>#REF!</v>
      </c>
      <c r="N1009" s="211" t="e">
        <f t="shared" si="1998"/>
        <v>#REF!</v>
      </c>
      <c r="O1009" s="211" t="e">
        <f t="shared" si="1998"/>
        <v>#REF!</v>
      </c>
      <c r="P1009" s="211" t="e">
        <f t="shared" si="1998"/>
        <v>#REF!</v>
      </c>
      <c r="Q1009" s="211" t="e">
        <f t="shared" si="1998"/>
        <v>#REF!</v>
      </c>
      <c r="R1009" s="211" t="e">
        <f t="shared" si="2010"/>
        <v>#REF!</v>
      </c>
      <c r="S1009" s="211" t="e">
        <f t="shared" si="1999"/>
        <v>#REF!</v>
      </c>
      <c r="T1009" s="211" t="e">
        <f t="shared" si="2000"/>
        <v>#REF!</v>
      </c>
      <c r="U1009" s="211" t="e">
        <f t="shared" si="2001"/>
        <v>#REF!</v>
      </c>
      <c r="V1009" s="211" t="e">
        <f t="shared" si="2002"/>
        <v>#REF!</v>
      </c>
      <c r="W1009" s="211" t="e">
        <f t="shared" si="2003"/>
        <v>#REF!</v>
      </c>
      <c r="X1009" s="211" t="e">
        <f t="shared" si="2004"/>
        <v>#REF!</v>
      </c>
      <c r="Y1009" s="211" t="e">
        <f t="shared" si="2005"/>
        <v>#REF!</v>
      </c>
      <c r="Z1009" s="211" t="e">
        <f t="shared" si="2006"/>
        <v>#REF!</v>
      </c>
      <c r="AA1009" s="211" t="e">
        <f t="shared" si="2007"/>
        <v>#REF!</v>
      </c>
      <c r="AB1009" s="211" t="e">
        <f t="shared" si="2008"/>
        <v>#REF!</v>
      </c>
    </row>
    <row r="1010" spans="1:28" ht="12.75" hidden="1" customHeight="1" x14ac:dyDescent="0.2">
      <c r="A1010" s="340" t="s">
        <v>33</v>
      </c>
      <c r="B1010" s="203">
        <v>803</v>
      </c>
      <c r="C1010" s="204" t="s">
        <v>200</v>
      </c>
      <c r="D1010" s="204" t="s">
        <v>198</v>
      </c>
      <c r="E1010" s="204"/>
      <c r="F1010" s="204"/>
      <c r="G1010" s="211"/>
      <c r="H1010" s="211"/>
      <c r="I1010" s="211" t="e">
        <f>#REF!+G1010</f>
        <v>#REF!</v>
      </c>
      <c r="J1010" s="211" t="e">
        <f t="shared" si="1997"/>
        <v>#REF!</v>
      </c>
      <c r="K1010" s="211" t="e">
        <f t="shared" si="2009"/>
        <v>#REF!</v>
      </c>
      <c r="L1010" s="211" t="e">
        <f t="shared" si="1998"/>
        <v>#REF!</v>
      </c>
      <c r="M1010" s="211" t="e">
        <f t="shared" si="1998"/>
        <v>#REF!</v>
      </c>
      <c r="N1010" s="211" t="e">
        <f t="shared" si="1998"/>
        <v>#REF!</v>
      </c>
      <c r="O1010" s="211" t="e">
        <f t="shared" si="1998"/>
        <v>#REF!</v>
      </c>
      <c r="P1010" s="211" t="e">
        <f t="shared" si="1998"/>
        <v>#REF!</v>
      </c>
      <c r="Q1010" s="211" t="e">
        <f t="shared" si="1998"/>
        <v>#REF!</v>
      </c>
      <c r="R1010" s="211" t="e">
        <f t="shared" si="2010"/>
        <v>#REF!</v>
      </c>
      <c r="S1010" s="211" t="e">
        <f t="shared" si="1999"/>
        <v>#REF!</v>
      </c>
      <c r="T1010" s="211" t="e">
        <f t="shared" si="2000"/>
        <v>#REF!</v>
      </c>
      <c r="U1010" s="211" t="e">
        <f t="shared" si="2001"/>
        <v>#REF!</v>
      </c>
      <c r="V1010" s="211" t="e">
        <f t="shared" si="2002"/>
        <v>#REF!</v>
      </c>
      <c r="W1010" s="211" t="e">
        <f t="shared" si="2003"/>
        <v>#REF!</v>
      </c>
      <c r="X1010" s="211" t="e">
        <f t="shared" si="2004"/>
        <v>#REF!</v>
      </c>
      <c r="Y1010" s="211" t="e">
        <f t="shared" si="2005"/>
        <v>#REF!</v>
      </c>
      <c r="Z1010" s="211" t="e">
        <f t="shared" si="2006"/>
        <v>#REF!</v>
      </c>
      <c r="AA1010" s="211" t="e">
        <f t="shared" si="2007"/>
        <v>#REF!</v>
      </c>
      <c r="AB1010" s="211" t="e">
        <f t="shared" si="2008"/>
        <v>#REF!</v>
      </c>
    </row>
    <row r="1011" spans="1:28" ht="38.25" hidden="1" customHeight="1" x14ac:dyDescent="0.2">
      <c r="A1011" s="213" t="s">
        <v>123</v>
      </c>
      <c r="B1011" s="225">
        <v>803</v>
      </c>
      <c r="C1011" s="206" t="s">
        <v>200</v>
      </c>
      <c r="D1011" s="206" t="s">
        <v>198</v>
      </c>
      <c r="E1011" s="214" t="s">
        <v>332</v>
      </c>
      <c r="F1011" s="206"/>
      <c r="G1011" s="211"/>
      <c r="H1011" s="211"/>
      <c r="I1011" s="211" t="e">
        <f>#REF!+G1011</f>
        <v>#REF!</v>
      </c>
      <c r="J1011" s="211" t="e">
        <f t="shared" si="1997"/>
        <v>#REF!</v>
      </c>
      <c r="K1011" s="211" t="e">
        <f t="shared" si="2009"/>
        <v>#REF!</v>
      </c>
      <c r="L1011" s="211" t="e">
        <f t="shared" si="1998"/>
        <v>#REF!</v>
      </c>
      <c r="M1011" s="211" t="e">
        <f t="shared" si="1998"/>
        <v>#REF!</v>
      </c>
      <c r="N1011" s="211" t="e">
        <f t="shared" si="1998"/>
        <v>#REF!</v>
      </c>
      <c r="O1011" s="211" t="e">
        <f t="shared" si="1998"/>
        <v>#REF!</v>
      </c>
      <c r="P1011" s="211" t="e">
        <f t="shared" si="1998"/>
        <v>#REF!</v>
      </c>
      <c r="Q1011" s="211" t="e">
        <f t="shared" si="1998"/>
        <v>#REF!</v>
      </c>
      <c r="R1011" s="211" t="e">
        <f t="shared" si="2010"/>
        <v>#REF!</v>
      </c>
      <c r="S1011" s="211" t="e">
        <f t="shared" si="1999"/>
        <v>#REF!</v>
      </c>
      <c r="T1011" s="211" t="e">
        <f t="shared" si="2000"/>
        <v>#REF!</v>
      </c>
      <c r="U1011" s="211" t="e">
        <f t="shared" si="2001"/>
        <v>#REF!</v>
      </c>
      <c r="V1011" s="211" t="e">
        <f t="shared" si="2002"/>
        <v>#REF!</v>
      </c>
      <c r="W1011" s="211" t="e">
        <f t="shared" si="2003"/>
        <v>#REF!</v>
      </c>
      <c r="X1011" s="211" t="e">
        <f t="shared" si="2004"/>
        <v>#REF!</v>
      </c>
      <c r="Y1011" s="211" t="e">
        <f t="shared" si="2005"/>
        <v>#REF!</v>
      </c>
      <c r="Z1011" s="211" t="e">
        <f t="shared" si="2006"/>
        <v>#REF!</v>
      </c>
      <c r="AA1011" s="211" t="e">
        <f t="shared" si="2007"/>
        <v>#REF!</v>
      </c>
      <c r="AB1011" s="211" t="e">
        <f t="shared" si="2008"/>
        <v>#REF!</v>
      </c>
    </row>
    <row r="1012" spans="1:28" ht="12.75" hidden="1" customHeight="1" x14ac:dyDescent="0.2">
      <c r="A1012" s="213" t="s">
        <v>333</v>
      </c>
      <c r="B1012" s="225">
        <v>803</v>
      </c>
      <c r="C1012" s="206" t="s">
        <v>200</v>
      </c>
      <c r="D1012" s="206" t="s">
        <v>198</v>
      </c>
      <c r="E1012" s="214" t="s">
        <v>334</v>
      </c>
      <c r="F1012" s="206"/>
      <c r="G1012" s="211"/>
      <c r="H1012" s="211"/>
      <c r="I1012" s="211" t="e">
        <f>#REF!+G1012</f>
        <v>#REF!</v>
      </c>
      <c r="J1012" s="211" t="e">
        <f t="shared" si="1997"/>
        <v>#REF!</v>
      </c>
      <c r="K1012" s="211" t="e">
        <f t="shared" si="2009"/>
        <v>#REF!</v>
      </c>
      <c r="L1012" s="211" t="e">
        <f t="shared" si="1998"/>
        <v>#REF!</v>
      </c>
      <c r="M1012" s="211" t="e">
        <f t="shared" si="1998"/>
        <v>#REF!</v>
      </c>
      <c r="N1012" s="211" t="e">
        <f t="shared" si="1998"/>
        <v>#REF!</v>
      </c>
      <c r="O1012" s="211" t="e">
        <f t="shared" si="1998"/>
        <v>#REF!</v>
      </c>
      <c r="P1012" s="211" t="e">
        <f t="shared" si="1998"/>
        <v>#REF!</v>
      </c>
      <c r="Q1012" s="211" t="e">
        <f t="shared" si="1998"/>
        <v>#REF!</v>
      </c>
      <c r="R1012" s="211" t="e">
        <f t="shared" si="2010"/>
        <v>#REF!</v>
      </c>
      <c r="S1012" s="211" t="e">
        <f t="shared" si="1999"/>
        <v>#REF!</v>
      </c>
      <c r="T1012" s="211" t="e">
        <f t="shared" si="2000"/>
        <v>#REF!</v>
      </c>
      <c r="U1012" s="211" t="e">
        <f t="shared" si="2001"/>
        <v>#REF!</v>
      </c>
      <c r="V1012" s="211" t="e">
        <f t="shared" si="2002"/>
        <v>#REF!</v>
      </c>
      <c r="W1012" s="211" t="e">
        <f t="shared" si="2003"/>
        <v>#REF!</v>
      </c>
      <c r="X1012" s="211" t="e">
        <f t="shared" si="2004"/>
        <v>#REF!</v>
      </c>
      <c r="Y1012" s="211" t="e">
        <f t="shared" si="2005"/>
        <v>#REF!</v>
      </c>
      <c r="Z1012" s="211" t="e">
        <f t="shared" si="2006"/>
        <v>#REF!</v>
      </c>
      <c r="AA1012" s="211" t="e">
        <f t="shared" si="2007"/>
        <v>#REF!</v>
      </c>
      <c r="AB1012" s="211" t="e">
        <f t="shared" si="2008"/>
        <v>#REF!</v>
      </c>
    </row>
    <row r="1013" spans="1:28" ht="12.75" hidden="1" customHeight="1" x14ac:dyDescent="0.2">
      <c r="A1013" s="213" t="s">
        <v>320</v>
      </c>
      <c r="B1013" s="225">
        <v>803</v>
      </c>
      <c r="C1013" s="206" t="s">
        <v>200</v>
      </c>
      <c r="D1013" s="206" t="s">
        <v>198</v>
      </c>
      <c r="E1013" s="214" t="s">
        <v>334</v>
      </c>
      <c r="F1013" s="206" t="s">
        <v>321</v>
      </c>
      <c r="G1013" s="211"/>
      <c r="H1013" s="211"/>
      <c r="I1013" s="211" t="e">
        <f>#REF!+G1013</f>
        <v>#REF!</v>
      </c>
      <c r="J1013" s="211" t="e">
        <f t="shared" si="1997"/>
        <v>#REF!</v>
      </c>
      <c r="K1013" s="211" t="e">
        <f t="shared" si="2009"/>
        <v>#REF!</v>
      </c>
      <c r="L1013" s="211" t="e">
        <f t="shared" si="1998"/>
        <v>#REF!</v>
      </c>
      <c r="M1013" s="211" t="e">
        <f t="shared" si="1998"/>
        <v>#REF!</v>
      </c>
      <c r="N1013" s="211" t="e">
        <f t="shared" si="1998"/>
        <v>#REF!</v>
      </c>
      <c r="O1013" s="211" t="e">
        <f t="shared" si="1998"/>
        <v>#REF!</v>
      </c>
      <c r="P1013" s="211" t="e">
        <f t="shared" si="1998"/>
        <v>#REF!</v>
      </c>
      <c r="Q1013" s="211" t="e">
        <f t="shared" si="1998"/>
        <v>#REF!</v>
      </c>
      <c r="R1013" s="211" t="e">
        <f t="shared" si="2010"/>
        <v>#REF!</v>
      </c>
      <c r="S1013" s="211" t="e">
        <f t="shared" si="1999"/>
        <v>#REF!</v>
      </c>
      <c r="T1013" s="211" t="e">
        <f t="shared" si="2000"/>
        <v>#REF!</v>
      </c>
      <c r="U1013" s="211" t="e">
        <f t="shared" si="2001"/>
        <v>#REF!</v>
      </c>
      <c r="V1013" s="211" t="e">
        <f t="shared" si="2002"/>
        <v>#REF!</v>
      </c>
      <c r="W1013" s="211" t="e">
        <f t="shared" si="2003"/>
        <v>#REF!</v>
      </c>
      <c r="X1013" s="211" t="e">
        <f t="shared" si="2004"/>
        <v>#REF!</v>
      </c>
      <c r="Y1013" s="211" t="e">
        <f t="shared" si="2005"/>
        <v>#REF!</v>
      </c>
      <c r="Z1013" s="211" t="e">
        <f t="shared" si="2006"/>
        <v>#REF!</v>
      </c>
      <c r="AA1013" s="211" t="e">
        <f t="shared" si="2007"/>
        <v>#REF!</v>
      </c>
      <c r="AB1013" s="211" t="e">
        <f t="shared" si="2008"/>
        <v>#REF!</v>
      </c>
    </row>
    <row r="1014" spans="1:28" ht="12.75" hidden="1" customHeight="1" x14ac:dyDescent="0.2">
      <c r="A1014" s="213" t="s">
        <v>302</v>
      </c>
      <c r="B1014" s="225">
        <v>803</v>
      </c>
      <c r="C1014" s="206" t="s">
        <v>200</v>
      </c>
      <c r="D1014" s="206" t="s">
        <v>198</v>
      </c>
      <c r="E1014" s="214" t="s">
        <v>334</v>
      </c>
      <c r="F1014" s="206" t="s">
        <v>303</v>
      </c>
      <c r="G1014" s="211"/>
      <c r="H1014" s="211"/>
      <c r="I1014" s="211" t="e">
        <f>#REF!+G1014</f>
        <v>#REF!</v>
      </c>
      <c r="J1014" s="211" t="e">
        <f t="shared" si="1997"/>
        <v>#REF!</v>
      </c>
      <c r="K1014" s="211" t="e">
        <f t="shared" si="2009"/>
        <v>#REF!</v>
      </c>
      <c r="L1014" s="211" t="e">
        <f t="shared" si="1998"/>
        <v>#REF!</v>
      </c>
      <c r="M1014" s="211" t="e">
        <f t="shared" si="1998"/>
        <v>#REF!</v>
      </c>
      <c r="N1014" s="211" t="e">
        <f t="shared" si="1998"/>
        <v>#REF!</v>
      </c>
      <c r="O1014" s="211" t="e">
        <f t="shared" si="1998"/>
        <v>#REF!</v>
      </c>
      <c r="P1014" s="211" t="e">
        <f t="shared" si="1998"/>
        <v>#REF!</v>
      </c>
      <c r="Q1014" s="211" t="e">
        <f t="shared" si="1998"/>
        <v>#REF!</v>
      </c>
      <c r="R1014" s="211" t="e">
        <f t="shared" si="2010"/>
        <v>#REF!</v>
      </c>
      <c r="S1014" s="211" t="e">
        <f t="shared" si="1999"/>
        <v>#REF!</v>
      </c>
      <c r="T1014" s="211" t="e">
        <f t="shared" si="2000"/>
        <v>#REF!</v>
      </c>
      <c r="U1014" s="211" t="e">
        <f t="shared" si="2001"/>
        <v>#REF!</v>
      </c>
      <c r="V1014" s="211" t="e">
        <f t="shared" si="2002"/>
        <v>#REF!</v>
      </c>
      <c r="W1014" s="211" t="e">
        <f t="shared" si="2003"/>
        <v>#REF!</v>
      </c>
      <c r="X1014" s="211" t="e">
        <f t="shared" si="2004"/>
        <v>#REF!</v>
      </c>
      <c r="Y1014" s="211" t="e">
        <f t="shared" si="2005"/>
        <v>#REF!</v>
      </c>
      <c r="Z1014" s="211" t="e">
        <f t="shared" si="2006"/>
        <v>#REF!</v>
      </c>
      <c r="AA1014" s="211" t="e">
        <f t="shared" si="2007"/>
        <v>#REF!</v>
      </c>
      <c r="AB1014" s="211" t="e">
        <f t="shared" si="2008"/>
        <v>#REF!</v>
      </c>
    </row>
    <row r="1015" spans="1:28" ht="25.5" hidden="1" customHeight="1" x14ac:dyDescent="0.2">
      <c r="A1015" s="213" t="s">
        <v>34</v>
      </c>
      <c r="B1015" s="225">
        <v>803</v>
      </c>
      <c r="C1015" s="206" t="s">
        <v>200</v>
      </c>
      <c r="D1015" s="206" t="s">
        <v>198</v>
      </c>
      <c r="E1015" s="214" t="s">
        <v>35</v>
      </c>
      <c r="F1015" s="206"/>
      <c r="G1015" s="211"/>
      <c r="H1015" s="211"/>
      <c r="I1015" s="211" t="e">
        <f>#REF!+G1015</f>
        <v>#REF!</v>
      </c>
      <c r="J1015" s="211" t="e">
        <f t="shared" si="1997"/>
        <v>#REF!</v>
      </c>
      <c r="K1015" s="211" t="e">
        <f t="shared" si="2009"/>
        <v>#REF!</v>
      </c>
      <c r="L1015" s="211" t="e">
        <f t="shared" si="1998"/>
        <v>#REF!</v>
      </c>
      <c r="M1015" s="211" t="e">
        <f t="shared" si="1998"/>
        <v>#REF!</v>
      </c>
      <c r="N1015" s="211" t="e">
        <f t="shared" si="1998"/>
        <v>#REF!</v>
      </c>
      <c r="O1015" s="211" t="e">
        <f t="shared" ref="L1015:Q1065" si="2011">L1015+M1015</f>
        <v>#REF!</v>
      </c>
      <c r="P1015" s="211" t="e">
        <f t="shared" si="2011"/>
        <v>#REF!</v>
      </c>
      <c r="Q1015" s="211" t="e">
        <f t="shared" si="2011"/>
        <v>#REF!</v>
      </c>
      <c r="R1015" s="211" t="e">
        <f t="shared" si="2010"/>
        <v>#REF!</v>
      </c>
      <c r="S1015" s="211" t="e">
        <f t="shared" si="1999"/>
        <v>#REF!</v>
      </c>
      <c r="T1015" s="211" t="e">
        <f t="shared" si="2000"/>
        <v>#REF!</v>
      </c>
      <c r="U1015" s="211" t="e">
        <f t="shared" si="2001"/>
        <v>#REF!</v>
      </c>
      <c r="V1015" s="211" t="e">
        <f t="shared" si="2002"/>
        <v>#REF!</v>
      </c>
      <c r="W1015" s="211" t="e">
        <f t="shared" si="2003"/>
        <v>#REF!</v>
      </c>
      <c r="X1015" s="211" t="e">
        <f t="shared" si="2004"/>
        <v>#REF!</v>
      </c>
      <c r="Y1015" s="211" t="e">
        <f t="shared" si="2005"/>
        <v>#REF!</v>
      </c>
      <c r="Z1015" s="211" t="e">
        <f t="shared" si="2006"/>
        <v>#REF!</v>
      </c>
      <c r="AA1015" s="211" t="e">
        <f t="shared" si="2007"/>
        <v>#REF!</v>
      </c>
      <c r="AB1015" s="211" t="e">
        <f t="shared" si="2008"/>
        <v>#REF!</v>
      </c>
    </row>
    <row r="1016" spans="1:28" ht="12.75" hidden="1" customHeight="1" x14ac:dyDescent="0.2">
      <c r="A1016" s="213" t="s">
        <v>320</v>
      </c>
      <c r="B1016" s="225">
        <v>803</v>
      </c>
      <c r="C1016" s="206" t="s">
        <v>200</v>
      </c>
      <c r="D1016" s="206" t="s">
        <v>198</v>
      </c>
      <c r="E1016" s="214" t="s">
        <v>35</v>
      </c>
      <c r="F1016" s="206" t="s">
        <v>321</v>
      </c>
      <c r="G1016" s="211"/>
      <c r="H1016" s="211"/>
      <c r="I1016" s="211" t="e">
        <f>#REF!+G1016</f>
        <v>#REF!</v>
      </c>
      <c r="J1016" s="211" t="e">
        <f t="shared" si="1997"/>
        <v>#REF!</v>
      </c>
      <c r="K1016" s="211" t="e">
        <f t="shared" si="2009"/>
        <v>#REF!</v>
      </c>
      <c r="L1016" s="211" t="e">
        <f t="shared" si="2011"/>
        <v>#REF!</v>
      </c>
      <c r="M1016" s="211" t="e">
        <f t="shared" si="2011"/>
        <v>#REF!</v>
      </c>
      <c r="N1016" s="211" t="e">
        <f t="shared" si="2011"/>
        <v>#REF!</v>
      </c>
      <c r="O1016" s="211" t="e">
        <f t="shared" si="2011"/>
        <v>#REF!</v>
      </c>
      <c r="P1016" s="211" t="e">
        <f t="shared" si="2011"/>
        <v>#REF!</v>
      </c>
      <c r="Q1016" s="211" t="e">
        <f t="shared" si="2011"/>
        <v>#REF!</v>
      </c>
      <c r="R1016" s="211" t="e">
        <f t="shared" si="2010"/>
        <v>#REF!</v>
      </c>
      <c r="S1016" s="211" t="e">
        <f t="shared" si="1999"/>
        <v>#REF!</v>
      </c>
      <c r="T1016" s="211" t="e">
        <f t="shared" si="2000"/>
        <v>#REF!</v>
      </c>
      <c r="U1016" s="211" t="e">
        <f t="shared" si="2001"/>
        <v>#REF!</v>
      </c>
      <c r="V1016" s="211" t="e">
        <f t="shared" si="2002"/>
        <v>#REF!</v>
      </c>
      <c r="W1016" s="211" t="e">
        <f t="shared" si="2003"/>
        <v>#REF!</v>
      </c>
      <c r="X1016" s="211" t="e">
        <f t="shared" si="2004"/>
        <v>#REF!</v>
      </c>
      <c r="Y1016" s="211" t="e">
        <f t="shared" si="2005"/>
        <v>#REF!</v>
      </c>
      <c r="Z1016" s="211" t="e">
        <f t="shared" si="2006"/>
        <v>#REF!</v>
      </c>
      <c r="AA1016" s="211" t="e">
        <f t="shared" si="2007"/>
        <v>#REF!</v>
      </c>
      <c r="AB1016" s="211" t="e">
        <f t="shared" si="2008"/>
        <v>#REF!</v>
      </c>
    </row>
    <row r="1017" spans="1:28" ht="12.75" hidden="1" customHeight="1" x14ac:dyDescent="0.2">
      <c r="A1017" s="340" t="s">
        <v>70</v>
      </c>
      <c r="B1017" s="203">
        <v>803</v>
      </c>
      <c r="C1017" s="204">
        <v>11</v>
      </c>
      <c r="D1017" s="204"/>
      <c r="E1017" s="204"/>
      <c r="F1017" s="204"/>
      <c r="G1017" s="211"/>
      <c r="H1017" s="211"/>
      <c r="I1017" s="211" t="e">
        <f>#REF!+G1017</f>
        <v>#REF!</v>
      </c>
      <c r="J1017" s="211" t="e">
        <f t="shared" si="1997"/>
        <v>#REF!</v>
      </c>
      <c r="K1017" s="211" t="e">
        <f t="shared" si="2009"/>
        <v>#REF!</v>
      </c>
      <c r="L1017" s="211" t="e">
        <f t="shared" si="2011"/>
        <v>#REF!</v>
      </c>
      <c r="M1017" s="211" t="e">
        <f t="shared" si="2011"/>
        <v>#REF!</v>
      </c>
      <c r="N1017" s="211" t="e">
        <f t="shared" si="2011"/>
        <v>#REF!</v>
      </c>
      <c r="O1017" s="211" t="e">
        <f t="shared" si="2011"/>
        <v>#REF!</v>
      </c>
      <c r="P1017" s="211" t="e">
        <f t="shared" si="2011"/>
        <v>#REF!</v>
      </c>
      <c r="Q1017" s="211" t="e">
        <f t="shared" si="2011"/>
        <v>#REF!</v>
      </c>
      <c r="R1017" s="211" t="e">
        <f t="shared" si="2010"/>
        <v>#REF!</v>
      </c>
      <c r="S1017" s="211" t="e">
        <f t="shared" si="1999"/>
        <v>#REF!</v>
      </c>
      <c r="T1017" s="211" t="e">
        <f t="shared" si="2000"/>
        <v>#REF!</v>
      </c>
      <c r="U1017" s="211" t="e">
        <f t="shared" si="2001"/>
        <v>#REF!</v>
      </c>
      <c r="V1017" s="211" t="e">
        <f t="shared" si="2002"/>
        <v>#REF!</v>
      </c>
      <c r="W1017" s="211" t="e">
        <f t="shared" si="2003"/>
        <v>#REF!</v>
      </c>
      <c r="X1017" s="211" t="e">
        <f t="shared" si="2004"/>
        <v>#REF!</v>
      </c>
      <c r="Y1017" s="211" t="e">
        <f t="shared" si="2005"/>
        <v>#REF!</v>
      </c>
      <c r="Z1017" s="211" t="e">
        <f t="shared" si="2006"/>
        <v>#REF!</v>
      </c>
      <c r="AA1017" s="211" t="e">
        <f t="shared" si="2007"/>
        <v>#REF!</v>
      </c>
      <c r="AB1017" s="211" t="e">
        <f t="shared" si="2008"/>
        <v>#REF!</v>
      </c>
    </row>
    <row r="1018" spans="1:28" ht="25.5" hidden="1" customHeight="1" x14ac:dyDescent="0.2">
      <c r="A1018" s="340" t="s">
        <v>289</v>
      </c>
      <c r="B1018" s="203">
        <v>803</v>
      </c>
      <c r="C1018" s="204">
        <v>11</v>
      </c>
      <c r="D1018" s="204" t="s">
        <v>192</v>
      </c>
      <c r="E1018" s="204"/>
      <c r="F1018" s="204"/>
      <c r="G1018" s="211"/>
      <c r="H1018" s="211"/>
      <c r="I1018" s="211" t="e">
        <f>#REF!+G1018</f>
        <v>#REF!</v>
      </c>
      <c r="J1018" s="211" t="e">
        <f t="shared" si="1997"/>
        <v>#REF!</v>
      </c>
      <c r="K1018" s="211" t="e">
        <f t="shared" si="2009"/>
        <v>#REF!</v>
      </c>
      <c r="L1018" s="211" t="e">
        <f t="shared" si="2011"/>
        <v>#REF!</v>
      </c>
      <c r="M1018" s="211" t="e">
        <f t="shared" si="2011"/>
        <v>#REF!</v>
      </c>
      <c r="N1018" s="211" t="e">
        <f t="shared" si="2011"/>
        <v>#REF!</v>
      </c>
      <c r="O1018" s="211" t="e">
        <f t="shared" si="2011"/>
        <v>#REF!</v>
      </c>
      <c r="P1018" s="211" t="e">
        <f t="shared" si="2011"/>
        <v>#REF!</v>
      </c>
      <c r="Q1018" s="211" t="e">
        <f t="shared" si="2011"/>
        <v>#REF!</v>
      </c>
      <c r="R1018" s="211" t="e">
        <f t="shared" si="2010"/>
        <v>#REF!</v>
      </c>
      <c r="S1018" s="211" t="e">
        <f t="shared" si="1999"/>
        <v>#REF!</v>
      </c>
      <c r="T1018" s="211" t="e">
        <f t="shared" si="2000"/>
        <v>#REF!</v>
      </c>
      <c r="U1018" s="211" t="e">
        <f t="shared" si="2001"/>
        <v>#REF!</v>
      </c>
      <c r="V1018" s="211" t="e">
        <f t="shared" si="2002"/>
        <v>#REF!</v>
      </c>
      <c r="W1018" s="211" t="e">
        <f t="shared" si="2003"/>
        <v>#REF!</v>
      </c>
      <c r="X1018" s="211" t="e">
        <f t="shared" si="2004"/>
        <v>#REF!</v>
      </c>
      <c r="Y1018" s="211" t="e">
        <f t="shared" si="2005"/>
        <v>#REF!</v>
      </c>
      <c r="Z1018" s="211" t="e">
        <f t="shared" si="2006"/>
        <v>#REF!</v>
      </c>
      <c r="AA1018" s="211" t="e">
        <f t="shared" si="2007"/>
        <v>#REF!</v>
      </c>
      <c r="AB1018" s="211" t="e">
        <f t="shared" si="2008"/>
        <v>#REF!</v>
      </c>
    </row>
    <row r="1019" spans="1:28" ht="12.75" hidden="1" customHeight="1" x14ac:dyDescent="0.2">
      <c r="A1019" s="213" t="s">
        <v>11</v>
      </c>
      <c r="B1019" s="225">
        <v>803</v>
      </c>
      <c r="C1019" s="206">
        <v>11</v>
      </c>
      <c r="D1019" s="206" t="s">
        <v>192</v>
      </c>
      <c r="E1019" s="206" t="s">
        <v>12</v>
      </c>
      <c r="F1019" s="206"/>
      <c r="G1019" s="211"/>
      <c r="H1019" s="211"/>
      <c r="I1019" s="211" t="e">
        <f>#REF!+G1019</f>
        <v>#REF!</v>
      </c>
      <c r="J1019" s="211" t="e">
        <f t="shared" si="1997"/>
        <v>#REF!</v>
      </c>
      <c r="K1019" s="211" t="e">
        <f t="shared" si="2009"/>
        <v>#REF!</v>
      </c>
      <c r="L1019" s="211" t="e">
        <f t="shared" si="2011"/>
        <v>#REF!</v>
      </c>
      <c r="M1019" s="211" t="e">
        <f t="shared" si="2011"/>
        <v>#REF!</v>
      </c>
      <c r="N1019" s="211" t="e">
        <f t="shared" si="2011"/>
        <v>#REF!</v>
      </c>
      <c r="O1019" s="211" t="e">
        <f t="shared" si="2011"/>
        <v>#REF!</v>
      </c>
      <c r="P1019" s="211" t="e">
        <f t="shared" si="2011"/>
        <v>#REF!</v>
      </c>
      <c r="Q1019" s="211" t="e">
        <f t="shared" si="2011"/>
        <v>#REF!</v>
      </c>
      <c r="R1019" s="211" t="e">
        <f t="shared" si="2010"/>
        <v>#REF!</v>
      </c>
      <c r="S1019" s="211" t="e">
        <f t="shared" si="1999"/>
        <v>#REF!</v>
      </c>
      <c r="T1019" s="211" t="e">
        <f t="shared" si="2000"/>
        <v>#REF!</v>
      </c>
      <c r="U1019" s="211" t="e">
        <f t="shared" si="2001"/>
        <v>#REF!</v>
      </c>
      <c r="V1019" s="211" t="e">
        <f t="shared" si="2002"/>
        <v>#REF!</v>
      </c>
      <c r="W1019" s="211" t="e">
        <f t="shared" si="2003"/>
        <v>#REF!</v>
      </c>
      <c r="X1019" s="211" t="e">
        <f t="shared" si="2004"/>
        <v>#REF!</v>
      </c>
      <c r="Y1019" s="211" t="e">
        <f t="shared" si="2005"/>
        <v>#REF!</v>
      </c>
      <c r="Z1019" s="211" t="e">
        <f t="shared" si="2006"/>
        <v>#REF!</v>
      </c>
      <c r="AA1019" s="211" t="e">
        <f t="shared" si="2007"/>
        <v>#REF!</v>
      </c>
      <c r="AB1019" s="211" t="e">
        <f t="shared" si="2008"/>
        <v>#REF!</v>
      </c>
    </row>
    <row r="1020" spans="1:28" ht="51" hidden="1" customHeight="1" x14ac:dyDescent="0.2">
      <c r="A1020" s="213" t="s">
        <v>15</v>
      </c>
      <c r="B1020" s="225">
        <v>803</v>
      </c>
      <c r="C1020" s="206">
        <v>11</v>
      </c>
      <c r="D1020" s="206" t="s">
        <v>192</v>
      </c>
      <c r="E1020" s="206" t="s">
        <v>16</v>
      </c>
      <c r="F1020" s="206"/>
      <c r="G1020" s="211"/>
      <c r="H1020" s="211"/>
      <c r="I1020" s="211" t="e">
        <f>#REF!+G1020</f>
        <v>#REF!</v>
      </c>
      <c r="J1020" s="211" t="e">
        <f t="shared" si="1997"/>
        <v>#REF!</v>
      </c>
      <c r="K1020" s="211" t="e">
        <f t="shared" si="2009"/>
        <v>#REF!</v>
      </c>
      <c r="L1020" s="211" t="e">
        <f t="shared" si="2011"/>
        <v>#REF!</v>
      </c>
      <c r="M1020" s="211" t="e">
        <f t="shared" si="2011"/>
        <v>#REF!</v>
      </c>
      <c r="N1020" s="211" t="e">
        <f t="shared" si="2011"/>
        <v>#REF!</v>
      </c>
      <c r="O1020" s="211" t="e">
        <f t="shared" si="2011"/>
        <v>#REF!</v>
      </c>
      <c r="P1020" s="211" t="e">
        <f t="shared" si="2011"/>
        <v>#REF!</v>
      </c>
      <c r="Q1020" s="211" t="e">
        <f t="shared" si="2011"/>
        <v>#REF!</v>
      </c>
      <c r="R1020" s="211" t="e">
        <f t="shared" si="2010"/>
        <v>#REF!</v>
      </c>
      <c r="S1020" s="211" t="e">
        <f t="shared" si="1999"/>
        <v>#REF!</v>
      </c>
      <c r="T1020" s="211" t="e">
        <f t="shared" si="2000"/>
        <v>#REF!</v>
      </c>
      <c r="U1020" s="211" t="e">
        <f t="shared" si="2001"/>
        <v>#REF!</v>
      </c>
      <c r="V1020" s="211" t="e">
        <f t="shared" si="2002"/>
        <v>#REF!</v>
      </c>
      <c r="W1020" s="211" t="e">
        <f t="shared" si="2003"/>
        <v>#REF!</v>
      </c>
      <c r="X1020" s="211" t="e">
        <f t="shared" si="2004"/>
        <v>#REF!</v>
      </c>
      <c r="Y1020" s="211" t="e">
        <f t="shared" si="2005"/>
        <v>#REF!</v>
      </c>
      <c r="Z1020" s="211" t="e">
        <f t="shared" si="2006"/>
        <v>#REF!</v>
      </c>
      <c r="AA1020" s="211" t="e">
        <f t="shared" si="2007"/>
        <v>#REF!</v>
      </c>
      <c r="AB1020" s="211" t="e">
        <f t="shared" si="2008"/>
        <v>#REF!</v>
      </c>
    </row>
    <row r="1021" spans="1:28" ht="12.75" hidden="1" customHeight="1" x14ac:dyDescent="0.2">
      <c r="A1021" s="213" t="s">
        <v>153</v>
      </c>
      <c r="B1021" s="225">
        <v>803</v>
      </c>
      <c r="C1021" s="206">
        <v>11</v>
      </c>
      <c r="D1021" s="206" t="s">
        <v>192</v>
      </c>
      <c r="E1021" s="206" t="s">
        <v>16</v>
      </c>
      <c r="F1021" s="206" t="s">
        <v>154</v>
      </c>
      <c r="G1021" s="211"/>
      <c r="H1021" s="211"/>
      <c r="I1021" s="211" t="e">
        <f>#REF!+G1021</f>
        <v>#REF!</v>
      </c>
      <c r="J1021" s="211" t="e">
        <f t="shared" si="1997"/>
        <v>#REF!</v>
      </c>
      <c r="K1021" s="211" t="e">
        <f t="shared" si="2009"/>
        <v>#REF!</v>
      </c>
      <c r="L1021" s="211" t="e">
        <f t="shared" si="2011"/>
        <v>#REF!</v>
      </c>
      <c r="M1021" s="211" t="e">
        <f t="shared" si="2011"/>
        <v>#REF!</v>
      </c>
      <c r="N1021" s="211" t="e">
        <f t="shared" si="2011"/>
        <v>#REF!</v>
      </c>
      <c r="O1021" s="211" t="e">
        <f t="shared" si="2011"/>
        <v>#REF!</v>
      </c>
      <c r="P1021" s="211" t="e">
        <f t="shared" si="2011"/>
        <v>#REF!</v>
      </c>
      <c r="Q1021" s="211" t="e">
        <f t="shared" si="2011"/>
        <v>#REF!</v>
      </c>
      <c r="R1021" s="211" t="e">
        <f t="shared" si="2010"/>
        <v>#REF!</v>
      </c>
      <c r="S1021" s="211" t="e">
        <f t="shared" si="1999"/>
        <v>#REF!</v>
      </c>
      <c r="T1021" s="211" t="e">
        <f t="shared" si="2000"/>
        <v>#REF!</v>
      </c>
      <c r="U1021" s="211" t="e">
        <f t="shared" si="2001"/>
        <v>#REF!</v>
      </c>
      <c r="V1021" s="211" t="e">
        <f t="shared" si="2002"/>
        <v>#REF!</v>
      </c>
      <c r="W1021" s="211" t="e">
        <f t="shared" si="2003"/>
        <v>#REF!</v>
      </c>
      <c r="X1021" s="211" t="e">
        <f t="shared" si="2004"/>
        <v>#REF!</v>
      </c>
      <c r="Y1021" s="211" t="e">
        <f t="shared" si="2005"/>
        <v>#REF!</v>
      </c>
      <c r="Z1021" s="211" t="e">
        <f t="shared" si="2006"/>
        <v>#REF!</v>
      </c>
      <c r="AA1021" s="211" t="e">
        <f t="shared" si="2007"/>
        <v>#REF!</v>
      </c>
      <c r="AB1021" s="211" t="e">
        <f t="shared" si="2008"/>
        <v>#REF!</v>
      </c>
    </row>
    <row r="1022" spans="1:28" ht="35.450000000000003" hidden="1" customHeight="1" x14ac:dyDescent="0.2">
      <c r="A1022" s="396" t="s">
        <v>36</v>
      </c>
      <c r="B1022" s="397"/>
      <c r="C1022" s="397"/>
      <c r="D1022" s="397"/>
      <c r="E1022" s="397"/>
      <c r="F1022" s="397"/>
      <c r="G1022" s="211"/>
      <c r="H1022" s="211"/>
      <c r="I1022" s="211" t="e">
        <f>#REF!+G1022</f>
        <v>#REF!</v>
      </c>
      <c r="J1022" s="211" t="e">
        <f t="shared" si="1997"/>
        <v>#REF!</v>
      </c>
      <c r="K1022" s="211" t="e">
        <f t="shared" si="2009"/>
        <v>#REF!</v>
      </c>
      <c r="L1022" s="211" t="e">
        <f t="shared" si="2011"/>
        <v>#REF!</v>
      </c>
      <c r="M1022" s="211" t="e">
        <f t="shared" si="2011"/>
        <v>#REF!</v>
      </c>
      <c r="N1022" s="211" t="e">
        <f t="shared" si="2011"/>
        <v>#REF!</v>
      </c>
      <c r="O1022" s="211" t="e">
        <f t="shared" si="2011"/>
        <v>#REF!</v>
      </c>
      <c r="P1022" s="211" t="e">
        <f t="shared" si="2011"/>
        <v>#REF!</v>
      </c>
      <c r="Q1022" s="211" t="e">
        <f t="shared" si="2011"/>
        <v>#REF!</v>
      </c>
      <c r="R1022" s="211" t="e">
        <f t="shared" si="2010"/>
        <v>#REF!</v>
      </c>
      <c r="S1022" s="211" t="e">
        <f t="shared" si="1999"/>
        <v>#REF!</v>
      </c>
      <c r="T1022" s="211" t="e">
        <f t="shared" si="2000"/>
        <v>#REF!</v>
      </c>
      <c r="U1022" s="211" t="e">
        <f t="shared" si="2001"/>
        <v>#REF!</v>
      </c>
      <c r="V1022" s="211" t="e">
        <f t="shared" si="2002"/>
        <v>#REF!</v>
      </c>
      <c r="W1022" s="211" t="e">
        <f t="shared" si="2003"/>
        <v>#REF!</v>
      </c>
      <c r="X1022" s="211" t="e">
        <f t="shared" si="2004"/>
        <v>#REF!</v>
      </c>
      <c r="Y1022" s="211" t="e">
        <f t="shared" si="2005"/>
        <v>#REF!</v>
      </c>
      <c r="Z1022" s="211" t="e">
        <f t="shared" si="2006"/>
        <v>#REF!</v>
      </c>
      <c r="AA1022" s="211" t="e">
        <f t="shared" si="2007"/>
        <v>#REF!</v>
      </c>
      <c r="AB1022" s="211" t="e">
        <f t="shared" si="2008"/>
        <v>#REF!</v>
      </c>
    </row>
    <row r="1023" spans="1:28" ht="12.75" hidden="1" customHeight="1" x14ac:dyDescent="0.2">
      <c r="A1023" s="340" t="s">
        <v>306</v>
      </c>
      <c r="B1023" s="204" t="s">
        <v>37</v>
      </c>
      <c r="C1023" s="204" t="s">
        <v>196</v>
      </c>
      <c r="D1023" s="204"/>
      <c r="E1023" s="204"/>
      <c r="F1023" s="204"/>
      <c r="G1023" s="211"/>
      <c r="H1023" s="211"/>
      <c r="I1023" s="211" t="e">
        <f>#REF!+G1023</f>
        <v>#REF!</v>
      </c>
      <c r="J1023" s="211" t="e">
        <f t="shared" si="1997"/>
        <v>#REF!</v>
      </c>
      <c r="K1023" s="211" t="e">
        <f t="shared" si="2009"/>
        <v>#REF!</v>
      </c>
      <c r="L1023" s="211" t="e">
        <f t="shared" si="2011"/>
        <v>#REF!</v>
      </c>
      <c r="M1023" s="211" t="e">
        <f t="shared" si="2011"/>
        <v>#REF!</v>
      </c>
      <c r="N1023" s="211" t="e">
        <f t="shared" si="2011"/>
        <v>#REF!</v>
      </c>
      <c r="O1023" s="211" t="e">
        <f t="shared" si="2011"/>
        <v>#REF!</v>
      </c>
      <c r="P1023" s="211" t="e">
        <f t="shared" si="2011"/>
        <v>#REF!</v>
      </c>
      <c r="Q1023" s="211" t="e">
        <f t="shared" si="2011"/>
        <v>#REF!</v>
      </c>
      <c r="R1023" s="211" t="e">
        <f t="shared" si="2010"/>
        <v>#REF!</v>
      </c>
      <c r="S1023" s="211" t="e">
        <f t="shared" si="1999"/>
        <v>#REF!</v>
      </c>
      <c r="T1023" s="211" t="e">
        <f t="shared" si="2000"/>
        <v>#REF!</v>
      </c>
      <c r="U1023" s="211" t="e">
        <f t="shared" si="2001"/>
        <v>#REF!</v>
      </c>
      <c r="V1023" s="211" t="e">
        <f t="shared" si="2002"/>
        <v>#REF!</v>
      </c>
      <c r="W1023" s="211" t="e">
        <f t="shared" si="2003"/>
        <v>#REF!</v>
      </c>
      <c r="X1023" s="211" t="e">
        <f t="shared" si="2004"/>
        <v>#REF!</v>
      </c>
      <c r="Y1023" s="211" t="e">
        <f t="shared" si="2005"/>
        <v>#REF!</v>
      </c>
      <c r="Z1023" s="211" t="e">
        <f t="shared" si="2006"/>
        <v>#REF!</v>
      </c>
      <c r="AA1023" s="211" t="e">
        <f t="shared" si="2007"/>
        <v>#REF!</v>
      </c>
      <c r="AB1023" s="211" t="e">
        <f t="shared" si="2008"/>
        <v>#REF!</v>
      </c>
    </row>
    <row r="1024" spans="1:28" ht="12.75" hidden="1" customHeight="1" x14ac:dyDescent="0.2">
      <c r="A1024" s="340" t="s">
        <v>38</v>
      </c>
      <c r="B1024" s="204" t="s">
        <v>37</v>
      </c>
      <c r="C1024" s="204" t="s">
        <v>196</v>
      </c>
      <c r="D1024" s="204" t="s">
        <v>233</v>
      </c>
      <c r="E1024" s="204"/>
      <c r="F1024" s="204"/>
      <c r="G1024" s="211"/>
      <c r="H1024" s="211"/>
      <c r="I1024" s="211" t="e">
        <f>#REF!+G1024</f>
        <v>#REF!</v>
      </c>
      <c r="J1024" s="211" t="e">
        <f t="shared" si="1997"/>
        <v>#REF!</v>
      </c>
      <c r="K1024" s="211" t="e">
        <f t="shared" si="2009"/>
        <v>#REF!</v>
      </c>
      <c r="L1024" s="211" t="e">
        <f t="shared" si="2009"/>
        <v>#REF!</v>
      </c>
      <c r="M1024" s="211" t="e">
        <f t="shared" si="2009"/>
        <v>#REF!</v>
      </c>
      <c r="N1024" s="211" t="e">
        <f t="shared" si="2009"/>
        <v>#REF!</v>
      </c>
      <c r="O1024" s="211" t="e">
        <f t="shared" si="2009"/>
        <v>#REF!</v>
      </c>
      <c r="P1024" s="211" t="e">
        <f t="shared" si="2009"/>
        <v>#REF!</v>
      </c>
      <c r="Q1024" s="211" t="e">
        <f t="shared" si="2011"/>
        <v>#REF!</v>
      </c>
      <c r="R1024" s="211" t="e">
        <f t="shared" si="2010"/>
        <v>#REF!</v>
      </c>
      <c r="S1024" s="211" t="e">
        <f t="shared" si="1999"/>
        <v>#REF!</v>
      </c>
      <c r="T1024" s="211" t="e">
        <f t="shared" si="2000"/>
        <v>#REF!</v>
      </c>
      <c r="U1024" s="211" t="e">
        <f t="shared" si="2001"/>
        <v>#REF!</v>
      </c>
      <c r="V1024" s="211" t="e">
        <f t="shared" si="2002"/>
        <v>#REF!</v>
      </c>
      <c r="W1024" s="211" t="e">
        <f t="shared" si="2003"/>
        <v>#REF!</v>
      </c>
      <c r="X1024" s="211" t="e">
        <f t="shared" si="2004"/>
        <v>#REF!</v>
      </c>
      <c r="Y1024" s="211" t="e">
        <f t="shared" si="2005"/>
        <v>#REF!</v>
      </c>
      <c r="Z1024" s="211" t="e">
        <f t="shared" si="2006"/>
        <v>#REF!</v>
      </c>
      <c r="AA1024" s="211" t="e">
        <f t="shared" si="2007"/>
        <v>#REF!</v>
      </c>
      <c r="AB1024" s="211" t="e">
        <f t="shared" si="2008"/>
        <v>#REF!</v>
      </c>
    </row>
    <row r="1025" spans="1:28" ht="38.25" hidden="1" customHeight="1" x14ac:dyDescent="0.2">
      <c r="A1025" s="213" t="s">
        <v>123</v>
      </c>
      <c r="B1025" s="206" t="s">
        <v>37</v>
      </c>
      <c r="C1025" s="206" t="s">
        <v>196</v>
      </c>
      <c r="D1025" s="206" t="s">
        <v>233</v>
      </c>
      <c r="E1025" s="214" t="s">
        <v>332</v>
      </c>
      <c r="F1025" s="206"/>
      <c r="G1025" s="211"/>
      <c r="H1025" s="211"/>
      <c r="I1025" s="211" t="e">
        <f>#REF!+G1025</f>
        <v>#REF!</v>
      </c>
      <c r="J1025" s="211" t="e">
        <f t="shared" si="1997"/>
        <v>#REF!</v>
      </c>
      <c r="K1025" s="211" t="e">
        <f t="shared" si="2009"/>
        <v>#REF!</v>
      </c>
      <c r="L1025" s="211" t="e">
        <f t="shared" si="2009"/>
        <v>#REF!</v>
      </c>
      <c r="M1025" s="211" t="e">
        <f t="shared" si="2009"/>
        <v>#REF!</v>
      </c>
      <c r="N1025" s="211" t="e">
        <f t="shared" si="2009"/>
        <v>#REF!</v>
      </c>
      <c r="O1025" s="211" t="e">
        <f t="shared" si="2009"/>
        <v>#REF!</v>
      </c>
      <c r="P1025" s="211" t="e">
        <f t="shared" si="2009"/>
        <v>#REF!</v>
      </c>
      <c r="Q1025" s="211" t="e">
        <f t="shared" si="2011"/>
        <v>#REF!</v>
      </c>
      <c r="R1025" s="211" t="e">
        <f t="shared" si="2010"/>
        <v>#REF!</v>
      </c>
      <c r="S1025" s="211" t="e">
        <f t="shared" si="1999"/>
        <v>#REF!</v>
      </c>
      <c r="T1025" s="211" t="e">
        <f t="shared" si="2000"/>
        <v>#REF!</v>
      </c>
      <c r="U1025" s="211" t="e">
        <f t="shared" si="2001"/>
        <v>#REF!</v>
      </c>
      <c r="V1025" s="211" t="e">
        <f t="shared" si="2002"/>
        <v>#REF!</v>
      </c>
      <c r="W1025" s="211" t="e">
        <f t="shared" si="2003"/>
        <v>#REF!</v>
      </c>
      <c r="X1025" s="211" t="e">
        <f t="shared" si="2004"/>
        <v>#REF!</v>
      </c>
      <c r="Y1025" s="211" t="e">
        <f t="shared" si="2005"/>
        <v>#REF!</v>
      </c>
      <c r="Z1025" s="211" t="e">
        <f t="shared" si="2006"/>
        <v>#REF!</v>
      </c>
      <c r="AA1025" s="211" t="e">
        <f t="shared" si="2007"/>
        <v>#REF!</v>
      </c>
      <c r="AB1025" s="211" t="e">
        <f t="shared" si="2008"/>
        <v>#REF!</v>
      </c>
    </row>
    <row r="1026" spans="1:28" ht="12.75" hidden="1" customHeight="1" x14ac:dyDescent="0.2">
      <c r="A1026" s="213" t="s">
        <v>333</v>
      </c>
      <c r="B1026" s="206" t="s">
        <v>37</v>
      </c>
      <c r="C1026" s="206" t="s">
        <v>196</v>
      </c>
      <c r="D1026" s="206" t="s">
        <v>233</v>
      </c>
      <c r="E1026" s="214" t="s">
        <v>334</v>
      </c>
      <c r="F1026" s="206"/>
      <c r="G1026" s="211"/>
      <c r="H1026" s="211"/>
      <c r="I1026" s="211" t="e">
        <f>#REF!+G1026</f>
        <v>#REF!</v>
      </c>
      <c r="J1026" s="211" t="e">
        <f t="shared" si="1997"/>
        <v>#REF!</v>
      </c>
      <c r="K1026" s="211" t="e">
        <f t="shared" si="2009"/>
        <v>#REF!</v>
      </c>
      <c r="L1026" s="211" t="e">
        <f t="shared" si="2009"/>
        <v>#REF!</v>
      </c>
      <c r="M1026" s="211" t="e">
        <f t="shared" si="2009"/>
        <v>#REF!</v>
      </c>
      <c r="N1026" s="211" t="e">
        <f t="shared" si="2009"/>
        <v>#REF!</v>
      </c>
      <c r="O1026" s="211" t="e">
        <f t="shared" si="2009"/>
        <v>#REF!</v>
      </c>
      <c r="P1026" s="211" t="e">
        <f t="shared" si="2009"/>
        <v>#REF!</v>
      </c>
      <c r="Q1026" s="211" t="e">
        <f t="shared" si="2011"/>
        <v>#REF!</v>
      </c>
      <c r="R1026" s="211" t="e">
        <f t="shared" si="2010"/>
        <v>#REF!</v>
      </c>
      <c r="S1026" s="211" t="e">
        <f t="shared" si="1999"/>
        <v>#REF!</v>
      </c>
      <c r="T1026" s="211" t="e">
        <f t="shared" si="2000"/>
        <v>#REF!</v>
      </c>
      <c r="U1026" s="211" t="e">
        <f t="shared" si="2001"/>
        <v>#REF!</v>
      </c>
      <c r="V1026" s="211" t="e">
        <f t="shared" si="2002"/>
        <v>#REF!</v>
      </c>
      <c r="W1026" s="211" t="e">
        <f t="shared" si="2003"/>
        <v>#REF!</v>
      </c>
      <c r="X1026" s="211" t="e">
        <f t="shared" si="2004"/>
        <v>#REF!</v>
      </c>
      <c r="Y1026" s="211" t="e">
        <f t="shared" si="2005"/>
        <v>#REF!</v>
      </c>
      <c r="Z1026" s="211" t="e">
        <f t="shared" si="2006"/>
        <v>#REF!</v>
      </c>
      <c r="AA1026" s="211" t="e">
        <f t="shared" si="2007"/>
        <v>#REF!</v>
      </c>
      <c r="AB1026" s="211" t="e">
        <f t="shared" si="2008"/>
        <v>#REF!</v>
      </c>
    </row>
    <row r="1027" spans="1:28" ht="12.75" hidden="1" customHeight="1" x14ac:dyDescent="0.2">
      <c r="A1027" s="213" t="s">
        <v>320</v>
      </c>
      <c r="B1027" s="206" t="s">
        <v>37</v>
      </c>
      <c r="C1027" s="206" t="s">
        <v>196</v>
      </c>
      <c r="D1027" s="206" t="s">
        <v>233</v>
      </c>
      <c r="E1027" s="214" t="s">
        <v>334</v>
      </c>
      <c r="F1027" s="206" t="s">
        <v>321</v>
      </c>
      <c r="G1027" s="211"/>
      <c r="H1027" s="211"/>
      <c r="I1027" s="211" t="e">
        <f>#REF!+G1027</f>
        <v>#REF!</v>
      </c>
      <c r="J1027" s="211" t="e">
        <f t="shared" si="1997"/>
        <v>#REF!</v>
      </c>
      <c r="K1027" s="211" t="e">
        <f t="shared" si="2009"/>
        <v>#REF!</v>
      </c>
      <c r="L1027" s="211" t="e">
        <f t="shared" si="2009"/>
        <v>#REF!</v>
      </c>
      <c r="M1027" s="211" t="e">
        <f t="shared" si="2009"/>
        <v>#REF!</v>
      </c>
      <c r="N1027" s="211" t="e">
        <f t="shared" si="2009"/>
        <v>#REF!</v>
      </c>
      <c r="O1027" s="211" t="e">
        <f t="shared" si="2009"/>
        <v>#REF!</v>
      </c>
      <c r="P1027" s="211" t="e">
        <f t="shared" si="2009"/>
        <v>#REF!</v>
      </c>
      <c r="Q1027" s="211" t="e">
        <f t="shared" si="2011"/>
        <v>#REF!</v>
      </c>
      <c r="R1027" s="211" t="e">
        <f t="shared" si="2010"/>
        <v>#REF!</v>
      </c>
      <c r="S1027" s="211" t="e">
        <f t="shared" si="1999"/>
        <v>#REF!</v>
      </c>
      <c r="T1027" s="211" t="e">
        <f t="shared" si="2000"/>
        <v>#REF!</v>
      </c>
      <c r="U1027" s="211" t="e">
        <f t="shared" si="2001"/>
        <v>#REF!</v>
      </c>
      <c r="V1027" s="211" t="e">
        <f t="shared" si="2002"/>
        <v>#REF!</v>
      </c>
      <c r="W1027" s="211" t="e">
        <f t="shared" si="2003"/>
        <v>#REF!</v>
      </c>
      <c r="X1027" s="211" t="e">
        <f t="shared" si="2004"/>
        <v>#REF!</v>
      </c>
      <c r="Y1027" s="211" t="e">
        <f t="shared" si="2005"/>
        <v>#REF!</v>
      </c>
      <c r="Z1027" s="211" t="e">
        <f t="shared" si="2006"/>
        <v>#REF!</v>
      </c>
      <c r="AA1027" s="211" t="e">
        <f t="shared" si="2007"/>
        <v>#REF!</v>
      </c>
      <c r="AB1027" s="211" t="e">
        <f t="shared" si="2008"/>
        <v>#REF!</v>
      </c>
    </row>
    <row r="1028" spans="1:28" ht="12.75" hidden="1" customHeight="1" x14ac:dyDescent="0.2">
      <c r="A1028" s="213" t="s">
        <v>302</v>
      </c>
      <c r="B1028" s="206" t="s">
        <v>37</v>
      </c>
      <c r="C1028" s="206" t="s">
        <v>196</v>
      </c>
      <c r="D1028" s="206" t="s">
        <v>233</v>
      </c>
      <c r="E1028" s="214" t="s">
        <v>334</v>
      </c>
      <c r="F1028" s="206" t="s">
        <v>303</v>
      </c>
      <c r="G1028" s="211"/>
      <c r="H1028" s="211"/>
      <c r="I1028" s="211" t="e">
        <f>#REF!+G1028</f>
        <v>#REF!</v>
      </c>
      <c r="J1028" s="211" t="e">
        <f t="shared" si="1997"/>
        <v>#REF!</v>
      </c>
      <c r="K1028" s="211" t="e">
        <f t="shared" si="2009"/>
        <v>#REF!</v>
      </c>
      <c r="L1028" s="211" t="e">
        <f t="shared" si="2009"/>
        <v>#REF!</v>
      </c>
      <c r="M1028" s="211" t="e">
        <f t="shared" si="2009"/>
        <v>#REF!</v>
      </c>
      <c r="N1028" s="211" t="e">
        <f t="shared" si="2009"/>
        <v>#REF!</v>
      </c>
      <c r="O1028" s="211" t="e">
        <f t="shared" si="2009"/>
        <v>#REF!</v>
      </c>
      <c r="P1028" s="211" t="e">
        <f t="shared" si="2009"/>
        <v>#REF!</v>
      </c>
      <c r="Q1028" s="211" t="e">
        <f t="shared" si="2011"/>
        <v>#REF!</v>
      </c>
      <c r="R1028" s="211" t="e">
        <f t="shared" si="2010"/>
        <v>#REF!</v>
      </c>
      <c r="S1028" s="211" t="e">
        <f t="shared" si="1999"/>
        <v>#REF!</v>
      </c>
      <c r="T1028" s="211" t="e">
        <f t="shared" si="2000"/>
        <v>#REF!</v>
      </c>
      <c r="U1028" s="211" t="e">
        <f t="shared" si="2001"/>
        <v>#REF!</v>
      </c>
      <c r="V1028" s="211" t="e">
        <f t="shared" si="2002"/>
        <v>#REF!</v>
      </c>
      <c r="W1028" s="211" t="e">
        <f t="shared" si="2003"/>
        <v>#REF!</v>
      </c>
      <c r="X1028" s="211" t="e">
        <f t="shared" si="2004"/>
        <v>#REF!</v>
      </c>
      <c r="Y1028" s="211" t="e">
        <f t="shared" si="2005"/>
        <v>#REF!</v>
      </c>
      <c r="Z1028" s="211" t="e">
        <f t="shared" si="2006"/>
        <v>#REF!</v>
      </c>
      <c r="AA1028" s="211" t="e">
        <f t="shared" si="2007"/>
        <v>#REF!</v>
      </c>
      <c r="AB1028" s="211" t="e">
        <f t="shared" si="2008"/>
        <v>#REF!</v>
      </c>
    </row>
    <row r="1029" spans="1:28" ht="25.5" hidden="1" customHeight="1" x14ac:dyDescent="0.2">
      <c r="A1029" s="213" t="s">
        <v>39</v>
      </c>
      <c r="B1029" s="206" t="s">
        <v>37</v>
      </c>
      <c r="C1029" s="206" t="s">
        <v>196</v>
      </c>
      <c r="D1029" s="206" t="s">
        <v>233</v>
      </c>
      <c r="E1029" s="214" t="s">
        <v>307</v>
      </c>
      <c r="F1029" s="206"/>
      <c r="G1029" s="211"/>
      <c r="H1029" s="211"/>
      <c r="I1029" s="211" t="e">
        <f>#REF!+G1029</f>
        <v>#REF!</v>
      </c>
      <c r="J1029" s="211" t="e">
        <f t="shared" si="1997"/>
        <v>#REF!</v>
      </c>
      <c r="K1029" s="211" t="e">
        <f t="shared" si="2009"/>
        <v>#REF!</v>
      </c>
      <c r="L1029" s="211" t="e">
        <f t="shared" si="2009"/>
        <v>#REF!</v>
      </c>
      <c r="M1029" s="211" t="e">
        <f t="shared" si="2009"/>
        <v>#REF!</v>
      </c>
      <c r="N1029" s="211" t="e">
        <f t="shared" si="2009"/>
        <v>#REF!</v>
      </c>
      <c r="O1029" s="211" t="e">
        <f t="shared" si="2009"/>
        <v>#REF!</v>
      </c>
      <c r="P1029" s="211" t="e">
        <f t="shared" si="2009"/>
        <v>#REF!</v>
      </c>
      <c r="Q1029" s="211" t="e">
        <f t="shared" si="2011"/>
        <v>#REF!</v>
      </c>
      <c r="R1029" s="211" t="e">
        <f t="shared" si="2010"/>
        <v>#REF!</v>
      </c>
      <c r="S1029" s="211" t="e">
        <f t="shared" si="1999"/>
        <v>#REF!</v>
      </c>
      <c r="T1029" s="211" t="e">
        <f t="shared" si="2000"/>
        <v>#REF!</v>
      </c>
      <c r="U1029" s="211" t="e">
        <f t="shared" si="2001"/>
        <v>#REF!</v>
      </c>
      <c r="V1029" s="211" t="e">
        <f t="shared" si="2002"/>
        <v>#REF!</v>
      </c>
      <c r="W1029" s="211" t="e">
        <f t="shared" si="2003"/>
        <v>#REF!</v>
      </c>
      <c r="X1029" s="211" t="e">
        <f t="shared" si="2004"/>
        <v>#REF!</v>
      </c>
      <c r="Y1029" s="211" t="e">
        <f t="shared" si="2005"/>
        <v>#REF!</v>
      </c>
      <c r="Z1029" s="211" t="e">
        <f t="shared" si="2006"/>
        <v>#REF!</v>
      </c>
      <c r="AA1029" s="211" t="e">
        <f t="shared" si="2007"/>
        <v>#REF!</v>
      </c>
      <c r="AB1029" s="211" t="e">
        <f t="shared" si="2008"/>
        <v>#REF!</v>
      </c>
    </row>
    <row r="1030" spans="1:28" ht="12.75" hidden="1" customHeight="1" x14ac:dyDescent="0.2">
      <c r="A1030" s="213" t="s">
        <v>320</v>
      </c>
      <c r="B1030" s="206" t="s">
        <v>37</v>
      </c>
      <c r="C1030" s="206" t="s">
        <v>196</v>
      </c>
      <c r="D1030" s="206" t="s">
        <v>233</v>
      </c>
      <c r="E1030" s="214" t="s">
        <v>307</v>
      </c>
      <c r="F1030" s="206" t="s">
        <v>321</v>
      </c>
      <c r="G1030" s="211"/>
      <c r="H1030" s="211"/>
      <c r="I1030" s="211" t="e">
        <f>#REF!+G1030</f>
        <v>#REF!</v>
      </c>
      <c r="J1030" s="211" t="e">
        <f t="shared" si="1997"/>
        <v>#REF!</v>
      </c>
      <c r="K1030" s="211" t="e">
        <f t="shared" si="2009"/>
        <v>#REF!</v>
      </c>
      <c r="L1030" s="211" t="e">
        <f t="shared" si="2009"/>
        <v>#REF!</v>
      </c>
      <c r="M1030" s="211" t="e">
        <f t="shared" si="2009"/>
        <v>#REF!</v>
      </c>
      <c r="N1030" s="211" t="e">
        <f t="shared" si="2009"/>
        <v>#REF!</v>
      </c>
      <c r="O1030" s="211" t="e">
        <f t="shared" si="2009"/>
        <v>#REF!</v>
      </c>
      <c r="P1030" s="211" t="e">
        <f t="shared" si="2009"/>
        <v>#REF!</v>
      </c>
      <c r="Q1030" s="211" t="e">
        <f t="shared" si="2011"/>
        <v>#REF!</v>
      </c>
      <c r="R1030" s="211" t="e">
        <f t="shared" si="2010"/>
        <v>#REF!</v>
      </c>
      <c r="S1030" s="211" t="e">
        <f t="shared" si="1999"/>
        <v>#REF!</v>
      </c>
      <c r="T1030" s="211" t="e">
        <f t="shared" si="2000"/>
        <v>#REF!</v>
      </c>
      <c r="U1030" s="211" t="e">
        <f t="shared" si="2001"/>
        <v>#REF!</v>
      </c>
      <c r="V1030" s="211" t="e">
        <f t="shared" si="2002"/>
        <v>#REF!</v>
      </c>
      <c r="W1030" s="211" t="e">
        <f t="shared" si="2003"/>
        <v>#REF!</v>
      </c>
      <c r="X1030" s="211" t="e">
        <f t="shared" si="2004"/>
        <v>#REF!</v>
      </c>
      <c r="Y1030" s="211" t="e">
        <f t="shared" si="2005"/>
        <v>#REF!</v>
      </c>
      <c r="Z1030" s="211" t="e">
        <f t="shared" si="2006"/>
        <v>#REF!</v>
      </c>
      <c r="AA1030" s="211" t="e">
        <f t="shared" si="2007"/>
        <v>#REF!</v>
      </c>
      <c r="AB1030" s="211" t="e">
        <f t="shared" si="2008"/>
        <v>#REF!</v>
      </c>
    </row>
    <row r="1031" spans="1:28" ht="51" hidden="1" customHeight="1" x14ac:dyDescent="0.2">
      <c r="A1031" s="396" t="s">
        <v>40</v>
      </c>
      <c r="B1031" s="397"/>
      <c r="C1031" s="397"/>
      <c r="D1031" s="397"/>
      <c r="E1031" s="397"/>
      <c r="F1031" s="397"/>
      <c r="G1031" s="211"/>
      <c r="H1031" s="211"/>
      <c r="I1031" s="211" t="e">
        <f>#REF!+G1031</f>
        <v>#REF!</v>
      </c>
      <c r="J1031" s="211" t="e">
        <f t="shared" si="1997"/>
        <v>#REF!</v>
      </c>
      <c r="K1031" s="211" t="e">
        <f t="shared" si="2009"/>
        <v>#REF!</v>
      </c>
      <c r="L1031" s="211" t="e">
        <f t="shared" si="2009"/>
        <v>#REF!</v>
      </c>
      <c r="M1031" s="211" t="e">
        <f t="shared" si="2009"/>
        <v>#REF!</v>
      </c>
      <c r="N1031" s="211" t="e">
        <f t="shared" si="2009"/>
        <v>#REF!</v>
      </c>
      <c r="O1031" s="211" t="e">
        <f t="shared" si="2009"/>
        <v>#REF!</v>
      </c>
      <c r="P1031" s="211" t="e">
        <f t="shared" si="2009"/>
        <v>#REF!</v>
      </c>
      <c r="Q1031" s="211" t="e">
        <f t="shared" si="2011"/>
        <v>#REF!</v>
      </c>
      <c r="R1031" s="211" t="e">
        <f t="shared" si="2010"/>
        <v>#REF!</v>
      </c>
      <c r="S1031" s="211" t="e">
        <f t="shared" si="1999"/>
        <v>#REF!</v>
      </c>
      <c r="T1031" s="211" t="e">
        <f t="shared" si="2000"/>
        <v>#REF!</v>
      </c>
      <c r="U1031" s="211" t="e">
        <f t="shared" si="2001"/>
        <v>#REF!</v>
      </c>
      <c r="V1031" s="211" t="e">
        <f t="shared" si="2002"/>
        <v>#REF!</v>
      </c>
      <c r="W1031" s="211" t="e">
        <f t="shared" si="2003"/>
        <v>#REF!</v>
      </c>
      <c r="X1031" s="211" t="e">
        <f t="shared" si="2004"/>
        <v>#REF!</v>
      </c>
      <c r="Y1031" s="211" t="e">
        <f t="shared" si="2005"/>
        <v>#REF!</v>
      </c>
      <c r="Z1031" s="211" t="e">
        <f t="shared" si="2006"/>
        <v>#REF!</v>
      </c>
      <c r="AA1031" s="211" t="e">
        <f t="shared" si="2007"/>
        <v>#REF!</v>
      </c>
      <c r="AB1031" s="211" t="e">
        <f t="shared" si="2008"/>
        <v>#REF!</v>
      </c>
    </row>
    <row r="1032" spans="1:28" ht="12.75" hidden="1" customHeight="1" x14ac:dyDescent="0.2">
      <c r="A1032" s="340" t="s">
        <v>364</v>
      </c>
      <c r="B1032" s="203">
        <v>811</v>
      </c>
      <c r="C1032" s="204" t="s">
        <v>192</v>
      </c>
      <c r="D1032" s="204"/>
      <c r="E1032" s="204"/>
      <c r="F1032" s="204"/>
      <c r="G1032" s="211"/>
      <c r="H1032" s="211"/>
      <c r="I1032" s="211" t="e">
        <f>#REF!+G1032</f>
        <v>#REF!</v>
      </c>
      <c r="J1032" s="211" t="e">
        <f t="shared" si="1997"/>
        <v>#REF!</v>
      </c>
      <c r="K1032" s="211" t="e">
        <f t="shared" si="2009"/>
        <v>#REF!</v>
      </c>
      <c r="L1032" s="211" t="e">
        <f t="shared" si="2009"/>
        <v>#REF!</v>
      </c>
      <c r="M1032" s="211" t="e">
        <f t="shared" si="2009"/>
        <v>#REF!</v>
      </c>
      <c r="N1032" s="211" t="e">
        <f t="shared" si="2009"/>
        <v>#REF!</v>
      </c>
      <c r="O1032" s="211" t="e">
        <f t="shared" si="2009"/>
        <v>#REF!</v>
      </c>
      <c r="P1032" s="211" t="e">
        <f t="shared" si="2009"/>
        <v>#REF!</v>
      </c>
      <c r="Q1032" s="211" t="e">
        <f t="shared" si="2011"/>
        <v>#REF!</v>
      </c>
      <c r="R1032" s="211" t="e">
        <f t="shared" si="2010"/>
        <v>#REF!</v>
      </c>
      <c r="S1032" s="211" t="e">
        <f t="shared" si="1999"/>
        <v>#REF!</v>
      </c>
      <c r="T1032" s="211" t="e">
        <f t="shared" si="2000"/>
        <v>#REF!</v>
      </c>
      <c r="U1032" s="211" t="e">
        <f t="shared" si="2001"/>
        <v>#REF!</v>
      </c>
      <c r="V1032" s="211" t="e">
        <f t="shared" si="2002"/>
        <v>#REF!</v>
      </c>
      <c r="W1032" s="211" t="e">
        <f t="shared" si="2003"/>
        <v>#REF!</v>
      </c>
      <c r="X1032" s="211" t="e">
        <f t="shared" si="2004"/>
        <v>#REF!</v>
      </c>
      <c r="Y1032" s="211" t="e">
        <f t="shared" si="2005"/>
        <v>#REF!</v>
      </c>
      <c r="Z1032" s="211" t="e">
        <f t="shared" si="2006"/>
        <v>#REF!</v>
      </c>
      <c r="AA1032" s="211" t="e">
        <f t="shared" si="2007"/>
        <v>#REF!</v>
      </c>
      <c r="AB1032" s="211" t="e">
        <f t="shared" si="2008"/>
        <v>#REF!</v>
      </c>
    </row>
    <row r="1033" spans="1:28" ht="12.75" hidden="1" customHeight="1" x14ac:dyDescent="0.2">
      <c r="A1033" s="340" t="s">
        <v>250</v>
      </c>
      <c r="B1033" s="203">
        <v>811</v>
      </c>
      <c r="C1033" s="204" t="s">
        <v>192</v>
      </c>
      <c r="D1033" s="204" t="s">
        <v>196</v>
      </c>
      <c r="E1033" s="204"/>
      <c r="F1033" s="204"/>
      <c r="G1033" s="211"/>
      <c r="H1033" s="211"/>
      <c r="I1033" s="211" t="e">
        <f>#REF!+G1033</f>
        <v>#REF!</v>
      </c>
      <c r="J1033" s="211" t="e">
        <f t="shared" si="1997"/>
        <v>#REF!</v>
      </c>
      <c r="K1033" s="211" t="e">
        <f t="shared" si="2009"/>
        <v>#REF!</v>
      </c>
      <c r="L1033" s="211" t="e">
        <f t="shared" si="2009"/>
        <v>#REF!</v>
      </c>
      <c r="M1033" s="211" t="e">
        <f t="shared" si="2009"/>
        <v>#REF!</v>
      </c>
      <c r="N1033" s="211" t="e">
        <f t="shared" si="2009"/>
        <v>#REF!</v>
      </c>
      <c r="O1033" s="211" t="e">
        <f t="shared" si="2009"/>
        <v>#REF!</v>
      </c>
      <c r="P1033" s="211" t="e">
        <f t="shared" si="2009"/>
        <v>#REF!</v>
      </c>
      <c r="Q1033" s="211" t="e">
        <f t="shared" si="2011"/>
        <v>#REF!</v>
      </c>
      <c r="R1033" s="211" t="e">
        <f t="shared" si="2010"/>
        <v>#REF!</v>
      </c>
      <c r="S1033" s="211" t="e">
        <f t="shared" si="1999"/>
        <v>#REF!</v>
      </c>
      <c r="T1033" s="211" t="e">
        <f t="shared" si="2000"/>
        <v>#REF!</v>
      </c>
      <c r="U1033" s="211" t="e">
        <f t="shared" si="2001"/>
        <v>#REF!</v>
      </c>
      <c r="V1033" s="211" t="e">
        <f t="shared" si="2002"/>
        <v>#REF!</v>
      </c>
      <c r="W1033" s="211" t="e">
        <f t="shared" si="2003"/>
        <v>#REF!</v>
      </c>
      <c r="X1033" s="211" t="e">
        <f t="shared" si="2004"/>
        <v>#REF!</v>
      </c>
      <c r="Y1033" s="211" t="e">
        <f t="shared" si="2005"/>
        <v>#REF!</v>
      </c>
      <c r="Z1033" s="211" t="e">
        <f t="shared" si="2006"/>
        <v>#REF!</v>
      </c>
      <c r="AA1033" s="211" t="e">
        <f t="shared" si="2007"/>
        <v>#REF!</v>
      </c>
      <c r="AB1033" s="211" t="e">
        <f t="shared" si="2008"/>
        <v>#REF!</v>
      </c>
    </row>
    <row r="1034" spans="1:28" ht="25.5" hidden="1" customHeight="1" x14ac:dyDescent="0.2">
      <c r="A1034" s="213" t="s">
        <v>251</v>
      </c>
      <c r="B1034" s="225">
        <v>811</v>
      </c>
      <c r="C1034" s="206" t="s">
        <v>192</v>
      </c>
      <c r="D1034" s="206" t="s">
        <v>196</v>
      </c>
      <c r="E1034" s="206" t="s">
        <v>252</v>
      </c>
      <c r="F1034" s="206"/>
      <c r="G1034" s="211"/>
      <c r="H1034" s="211"/>
      <c r="I1034" s="211" t="e">
        <f>#REF!+G1034</f>
        <v>#REF!</v>
      </c>
      <c r="J1034" s="211" t="e">
        <f t="shared" si="1997"/>
        <v>#REF!</v>
      </c>
      <c r="K1034" s="211" t="e">
        <f t="shared" si="2009"/>
        <v>#REF!</v>
      </c>
      <c r="L1034" s="211" t="e">
        <f t="shared" si="2009"/>
        <v>#REF!</v>
      </c>
      <c r="M1034" s="211" t="e">
        <f t="shared" si="2009"/>
        <v>#REF!</v>
      </c>
      <c r="N1034" s="211" t="e">
        <f t="shared" si="2009"/>
        <v>#REF!</v>
      </c>
      <c r="O1034" s="211" t="e">
        <f t="shared" si="2009"/>
        <v>#REF!</v>
      </c>
      <c r="P1034" s="211" t="e">
        <f t="shared" si="2009"/>
        <v>#REF!</v>
      </c>
      <c r="Q1034" s="211" t="e">
        <f t="shared" si="2011"/>
        <v>#REF!</v>
      </c>
      <c r="R1034" s="211" t="e">
        <f t="shared" si="2010"/>
        <v>#REF!</v>
      </c>
      <c r="S1034" s="211" t="e">
        <f t="shared" si="1999"/>
        <v>#REF!</v>
      </c>
      <c r="T1034" s="211" t="e">
        <f t="shared" si="2000"/>
        <v>#REF!</v>
      </c>
      <c r="U1034" s="211" t="e">
        <f t="shared" si="2001"/>
        <v>#REF!</v>
      </c>
      <c r="V1034" s="211" t="e">
        <f t="shared" si="2002"/>
        <v>#REF!</v>
      </c>
      <c r="W1034" s="211" t="e">
        <f t="shared" si="2003"/>
        <v>#REF!</v>
      </c>
      <c r="X1034" s="211" t="e">
        <f t="shared" si="2004"/>
        <v>#REF!</v>
      </c>
      <c r="Y1034" s="211" t="e">
        <f t="shared" si="2005"/>
        <v>#REF!</v>
      </c>
      <c r="Z1034" s="211" t="e">
        <f t="shared" si="2006"/>
        <v>#REF!</v>
      </c>
      <c r="AA1034" s="211" t="e">
        <f t="shared" si="2007"/>
        <v>#REF!</v>
      </c>
      <c r="AB1034" s="211" t="e">
        <f t="shared" si="2008"/>
        <v>#REF!</v>
      </c>
    </row>
    <row r="1035" spans="1:28" ht="25.5" hidden="1" customHeight="1" x14ac:dyDescent="0.2">
      <c r="A1035" s="213" t="s">
        <v>253</v>
      </c>
      <c r="B1035" s="225">
        <v>811</v>
      </c>
      <c r="C1035" s="206" t="s">
        <v>192</v>
      </c>
      <c r="D1035" s="206" t="s">
        <v>196</v>
      </c>
      <c r="E1035" s="206" t="s">
        <v>254</v>
      </c>
      <c r="F1035" s="206"/>
      <c r="G1035" s="211"/>
      <c r="H1035" s="211"/>
      <c r="I1035" s="211" t="e">
        <f>#REF!+G1035</f>
        <v>#REF!</v>
      </c>
      <c r="J1035" s="211" t="e">
        <f t="shared" si="1997"/>
        <v>#REF!</v>
      </c>
      <c r="K1035" s="211" t="e">
        <f t="shared" si="2009"/>
        <v>#REF!</v>
      </c>
      <c r="L1035" s="211" t="e">
        <f t="shared" si="2009"/>
        <v>#REF!</v>
      </c>
      <c r="M1035" s="211" t="e">
        <f t="shared" si="2009"/>
        <v>#REF!</v>
      </c>
      <c r="N1035" s="211" t="e">
        <f t="shared" si="2009"/>
        <v>#REF!</v>
      </c>
      <c r="O1035" s="211" t="e">
        <f t="shared" si="2009"/>
        <v>#REF!</v>
      </c>
      <c r="P1035" s="211" t="e">
        <f t="shared" si="2009"/>
        <v>#REF!</v>
      </c>
      <c r="Q1035" s="211" t="e">
        <f t="shared" si="2011"/>
        <v>#REF!</v>
      </c>
      <c r="R1035" s="211" t="e">
        <f t="shared" si="2010"/>
        <v>#REF!</v>
      </c>
      <c r="S1035" s="211" t="e">
        <f t="shared" si="1999"/>
        <v>#REF!</v>
      </c>
      <c r="T1035" s="211" t="e">
        <f t="shared" si="2000"/>
        <v>#REF!</v>
      </c>
      <c r="U1035" s="211" t="e">
        <f t="shared" si="2001"/>
        <v>#REF!</v>
      </c>
      <c r="V1035" s="211" t="e">
        <f t="shared" si="2002"/>
        <v>#REF!</v>
      </c>
      <c r="W1035" s="211" t="e">
        <f t="shared" si="2003"/>
        <v>#REF!</v>
      </c>
      <c r="X1035" s="211" t="e">
        <f t="shared" si="2004"/>
        <v>#REF!</v>
      </c>
      <c r="Y1035" s="211" t="e">
        <f t="shared" si="2005"/>
        <v>#REF!</v>
      </c>
      <c r="Z1035" s="211" t="e">
        <f t="shared" si="2006"/>
        <v>#REF!</v>
      </c>
      <c r="AA1035" s="211" t="e">
        <f t="shared" si="2007"/>
        <v>#REF!</v>
      </c>
      <c r="AB1035" s="211" t="e">
        <f t="shared" si="2008"/>
        <v>#REF!</v>
      </c>
    </row>
    <row r="1036" spans="1:28" ht="12.75" hidden="1" customHeight="1" x14ac:dyDescent="0.2">
      <c r="A1036" s="213" t="s">
        <v>320</v>
      </c>
      <c r="B1036" s="225">
        <v>811</v>
      </c>
      <c r="C1036" s="206" t="s">
        <v>192</v>
      </c>
      <c r="D1036" s="206" t="s">
        <v>196</v>
      </c>
      <c r="E1036" s="206" t="s">
        <v>254</v>
      </c>
      <c r="F1036" s="206" t="s">
        <v>321</v>
      </c>
      <c r="G1036" s="211"/>
      <c r="H1036" s="211"/>
      <c r="I1036" s="211" t="e">
        <f>#REF!+G1036</f>
        <v>#REF!</v>
      </c>
      <c r="J1036" s="211" t="e">
        <f t="shared" si="1997"/>
        <v>#REF!</v>
      </c>
      <c r="K1036" s="211" t="e">
        <f t="shared" si="2009"/>
        <v>#REF!</v>
      </c>
      <c r="L1036" s="211" t="e">
        <f t="shared" si="2009"/>
        <v>#REF!</v>
      </c>
      <c r="M1036" s="211" t="e">
        <f t="shared" si="2009"/>
        <v>#REF!</v>
      </c>
      <c r="N1036" s="211" t="e">
        <f t="shared" si="2009"/>
        <v>#REF!</v>
      </c>
      <c r="O1036" s="211" t="e">
        <f t="shared" si="2009"/>
        <v>#REF!</v>
      </c>
      <c r="P1036" s="211" t="e">
        <f t="shared" si="2009"/>
        <v>#REF!</v>
      </c>
      <c r="Q1036" s="211" t="e">
        <f t="shared" si="2011"/>
        <v>#REF!</v>
      </c>
      <c r="R1036" s="211" t="e">
        <f t="shared" si="2010"/>
        <v>#REF!</v>
      </c>
      <c r="S1036" s="211" t="e">
        <f t="shared" si="1999"/>
        <v>#REF!</v>
      </c>
      <c r="T1036" s="211" t="e">
        <f t="shared" si="2000"/>
        <v>#REF!</v>
      </c>
      <c r="U1036" s="211" t="e">
        <f t="shared" si="2001"/>
        <v>#REF!</v>
      </c>
      <c r="V1036" s="211" t="e">
        <f t="shared" si="2002"/>
        <v>#REF!</v>
      </c>
      <c r="W1036" s="211" t="e">
        <f t="shared" si="2003"/>
        <v>#REF!</v>
      </c>
      <c r="X1036" s="211" t="e">
        <f t="shared" si="2004"/>
        <v>#REF!</v>
      </c>
      <c r="Y1036" s="211" t="e">
        <f t="shared" si="2005"/>
        <v>#REF!</v>
      </c>
      <c r="Z1036" s="211" t="e">
        <f t="shared" si="2006"/>
        <v>#REF!</v>
      </c>
      <c r="AA1036" s="211" t="e">
        <f t="shared" si="2007"/>
        <v>#REF!</v>
      </c>
      <c r="AB1036" s="211" t="e">
        <f t="shared" si="2008"/>
        <v>#REF!</v>
      </c>
    </row>
    <row r="1037" spans="1:28" ht="12.75" hidden="1" customHeight="1" x14ac:dyDescent="0.2">
      <c r="A1037" s="340" t="s">
        <v>236</v>
      </c>
      <c r="B1037" s="203">
        <v>811</v>
      </c>
      <c r="C1037" s="204" t="s">
        <v>194</v>
      </c>
      <c r="D1037" s="204"/>
      <c r="E1037" s="204"/>
      <c r="F1037" s="204"/>
      <c r="G1037" s="211"/>
      <c r="H1037" s="211"/>
      <c r="I1037" s="211" t="e">
        <f>#REF!+G1037</f>
        <v>#REF!</v>
      </c>
      <c r="J1037" s="211" t="e">
        <f t="shared" ref="J1037:J1100" si="2012">H1037+I1037</f>
        <v>#REF!</v>
      </c>
      <c r="K1037" s="211" t="e">
        <f t="shared" si="2009"/>
        <v>#REF!</v>
      </c>
      <c r="L1037" s="211" t="e">
        <f t="shared" si="2009"/>
        <v>#REF!</v>
      </c>
      <c r="M1037" s="211" t="e">
        <f t="shared" si="2009"/>
        <v>#REF!</v>
      </c>
      <c r="N1037" s="211" t="e">
        <f t="shared" si="2009"/>
        <v>#REF!</v>
      </c>
      <c r="O1037" s="211" t="e">
        <f t="shared" si="2009"/>
        <v>#REF!</v>
      </c>
      <c r="P1037" s="211" t="e">
        <f t="shared" si="2009"/>
        <v>#REF!</v>
      </c>
      <c r="Q1037" s="211" t="e">
        <f t="shared" si="2011"/>
        <v>#REF!</v>
      </c>
      <c r="R1037" s="211" t="e">
        <f t="shared" si="2010"/>
        <v>#REF!</v>
      </c>
      <c r="S1037" s="211" t="e">
        <f t="shared" ref="S1037:S1100" si="2013">Q1037+R1037</f>
        <v>#REF!</v>
      </c>
      <c r="T1037" s="211" t="e">
        <f t="shared" ref="T1037:T1100" si="2014">R1037+S1037</f>
        <v>#REF!</v>
      </c>
      <c r="U1037" s="211" t="e">
        <f t="shared" ref="U1037:U1100" si="2015">S1037+T1037</f>
        <v>#REF!</v>
      </c>
      <c r="V1037" s="211" t="e">
        <f t="shared" ref="V1037:V1100" si="2016">T1037+U1037</f>
        <v>#REF!</v>
      </c>
      <c r="W1037" s="211" t="e">
        <f t="shared" ref="W1037:W1100" si="2017">U1037+V1037</f>
        <v>#REF!</v>
      </c>
      <c r="X1037" s="211" t="e">
        <f t="shared" ref="X1037:X1100" si="2018">V1037+W1037</f>
        <v>#REF!</v>
      </c>
      <c r="Y1037" s="211" t="e">
        <f t="shared" ref="Y1037:Y1100" si="2019">W1037+X1037</f>
        <v>#REF!</v>
      </c>
      <c r="Z1037" s="211" t="e">
        <f t="shared" ref="Z1037:Z1100" si="2020">X1037+Y1037</f>
        <v>#REF!</v>
      </c>
      <c r="AA1037" s="211" t="e">
        <f t="shared" ref="AA1037:AA1100" si="2021">Y1037+Z1037</f>
        <v>#REF!</v>
      </c>
      <c r="AB1037" s="211" t="e">
        <f t="shared" ref="AB1037:AB1100" si="2022">Z1037+AA1037</f>
        <v>#REF!</v>
      </c>
    </row>
    <row r="1038" spans="1:28" ht="25.5" hidden="1" customHeight="1" x14ac:dyDescent="0.2">
      <c r="A1038" s="340" t="s">
        <v>255</v>
      </c>
      <c r="B1038" s="203">
        <v>811</v>
      </c>
      <c r="C1038" s="204" t="s">
        <v>194</v>
      </c>
      <c r="D1038" s="204" t="s">
        <v>212</v>
      </c>
      <c r="E1038" s="204"/>
      <c r="F1038" s="204"/>
      <c r="G1038" s="211"/>
      <c r="H1038" s="211"/>
      <c r="I1038" s="211" t="e">
        <f>#REF!+G1038</f>
        <v>#REF!</v>
      </c>
      <c r="J1038" s="211" t="e">
        <f t="shared" si="2012"/>
        <v>#REF!</v>
      </c>
      <c r="K1038" s="211" t="e">
        <f t="shared" si="2009"/>
        <v>#REF!</v>
      </c>
      <c r="L1038" s="211" t="e">
        <f t="shared" si="2009"/>
        <v>#REF!</v>
      </c>
      <c r="M1038" s="211" t="e">
        <f t="shared" si="2009"/>
        <v>#REF!</v>
      </c>
      <c r="N1038" s="211" t="e">
        <f t="shared" si="2009"/>
        <v>#REF!</v>
      </c>
      <c r="O1038" s="211" t="e">
        <f t="shared" si="2009"/>
        <v>#REF!</v>
      </c>
      <c r="P1038" s="211" t="e">
        <f t="shared" si="2009"/>
        <v>#REF!</v>
      </c>
      <c r="Q1038" s="211" t="e">
        <f t="shared" si="2011"/>
        <v>#REF!</v>
      </c>
      <c r="R1038" s="211" t="e">
        <f t="shared" si="2010"/>
        <v>#REF!</v>
      </c>
      <c r="S1038" s="211" t="e">
        <f t="shared" si="2013"/>
        <v>#REF!</v>
      </c>
      <c r="T1038" s="211" t="e">
        <f t="shared" si="2014"/>
        <v>#REF!</v>
      </c>
      <c r="U1038" s="211" t="e">
        <f t="shared" si="2015"/>
        <v>#REF!</v>
      </c>
      <c r="V1038" s="211" t="e">
        <f t="shared" si="2016"/>
        <v>#REF!</v>
      </c>
      <c r="W1038" s="211" t="e">
        <f t="shared" si="2017"/>
        <v>#REF!</v>
      </c>
      <c r="X1038" s="211" t="e">
        <f t="shared" si="2018"/>
        <v>#REF!</v>
      </c>
      <c r="Y1038" s="211" t="e">
        <f t="shared" si="2019"/>
        <v>#REF!</v>
      </c>
      <c r="Z1038" s="211" t="e">
        <f t="shared" si="2020"/>
        <v>#REF!</v>
      </c>
      <c r="AA1038" s="211" t="e">
        <f t="shared" si="2021"/>
        <v>#REF!</v>
      </c>
      <c r="AB1038" s="211" t="e">
        <f t="shared" si="2022"/>
        <v>#REF!</v>
      </c>
    </row>
    <row r="1039" spans="1:28" ht="12.75" hidden="1" customHeight="1" x14ac:dyDescent="0.2">
      <c r="A1039" s="213" t="s">
        <v>237</v>
      </c>
      <c r="B1039" s="225">
        <v>811</v>
      </c>
      <c r="C1039" s="206" t="s">
        <v>194</v>
      </c>
      <c r="D1039" s="206" t="s">
        <v>212</v>
      </c>
      <c r="E1039" s="206" t="s">
        <v>238</v>
      </c>
      <c r="F1039" s="206"/>
      <c r="G1039" s="211"/>
      <c r="H1039" s="211"/>
      <c r="I1039" s="211" t="e">
        <f>#REF!+G1039</f>
        <v>#REF!</v>
      </c>
      <c r="J1039" s="211" t="e">
        <f t="shared" si="2012"/>
        <v>#REF!</v>
      </c>
      <c r="K1039" s="211" t="e">
        <f t="shared" ref="K1039:Q1079" si="2023">H1039+I1039</f>
        <v>#REF!</v>
      </c>
      <c r="L1039" s="211" t="e">
        <f t="shared" si="2023"/>
        <v>#REF!</v>
      </c>
      <c r="M1039" s="211" t="e">
        <f t="shared" si="2023"/>
        <v>#REF!</v>
      </c>
      <c r="N1039" s="211" t="e">
        <f t="shared" si="2023"/>
        <v>#REF!</v>
      </c>
      <c r="O1039" s="211" t="e">
        <f t="shared" si="2023"/>
        <v>#REF!</v>
      </c>
      <c r="P1039" s="211" t="e">
        <f t="shared" si="2023"/>
        <v>#REF!</v>
      </c>
      <c r="Q1039" s="211" t="e">
        <f t="shared" si="2011"/>
        <v>#REF!</v>
      </c>
      <c r="R1039" s="211" t="e">
        <f t="shared" si="2010"/>
        <v>#REF!</v>
      </c>
      <c r="S1039" s="211" t="e">
        <f t="shared" si="2013"/>
        <v>#REF!</v>
      </c>
      <c r="T1039" s="211" t="e">
        <f t="shared" si="2014"/>
        <v>#REF!</v>
      </c>
      <c r="U1039" s="211" t="e">
        <f t="shared" si="2015"/>
        <v>#REF!</v>
      </c>
      <c r="V1039" s="211" t="e">
        <f t="shared" si="2016"/>
        <v>#REF!</v>
      </c>
      <c r="W1039" s="211" t="e">
        <f t="shared" si="2017"/>
        <v>#REF!</v>
      </c>
      <c r="X1039" s="211" t="e">
        <f t="shared" si="2018"/>
        <v>#REF!</v>
      </c>
      <c r="Y1039" s="211" t="e">
        <f t="shared" si="2019"/>
        <v>#REF!</v>
      </c>
      <c r="Z1039" s="211" t="e">
        <f t="shared" si="2020"/>
        <v>#REF!</v>
      </c>
      <c r="AA1039" s="211" t="e">
        <f t="shared" si="2021"/>
        <v>#REF!</v>
      </c>
      <c r="AB1039" s="211" t="e">
        <f t="shared" si="2022"/>
        <v>#REF!</v>
      </c>
    </row>
    <row r="1040" spans="1:28" ht="38.25" hidden="1" customHeight="1" x14ac:dyDescent="0.2">
      <c r="A1040" s="213" t="s">
        <v>41</v>
      </c>
      <c r="B1040" s="225">
        <v>811</v>
      </c>
      <c r="C1040" s="206" t="s">
        <v>194</v>
      </c>
      <c r="D1040" s="206" t="s">
        <v>212</v>
      </c>
      <c r="E1040" s="206" t="s">
        <v>241</v>
      </c>
      <c r="F1040" s="206"/>
      <c r="G1040" s="211"/>
      <c r="H1040" s="211"/>
      <c r="I1040" s="211" t="e">
        <f>#REF!+G1040</f>
        <v>#REF!</v>
      </c>
      <c r="J1040" s="211" t="e">
        <f t="shared" si="2012"/>
        <v>#REF!</v>
      </c>
      <c r="K1040" s="211" t="e">
        <f t="shared" si="2023"/>
        <v>#REF!</v>
      </c>
      <c r="L1040" s="211" t="e">
        <f t="shared" si="2023"/>
        <v>#REF!</v>
      </c>
      <c r="M1040" s="211" t="e">
        <f t="shared" si="2023"/>
        <v>#REF!</v>
      </c>
      <c r="N1040" s="211" t="e">
        <f t="shared" si="2023"/>
        <v>#REF!</v>
      </c>
      <c r="O1040" s="211" t="e">
        <f t="shared" si="2023"/>
        <v>#REF!</v>
      </c>
      <c r="P1040" s="211" t="e">
        <f t="shared" si="2023"/>
        <v>#REF!</v>
      </c>
      <c r="Q1040" s="211" t="e">
        <f t="shared" si="2011"/>
        <v>#REF!</v>
      </c>
      <c r="R1040" s="211" t="e">
        <f t="shared" si="2010"/>
        <v>#REF!</v>
      </c>
      <c r="S1040" s="211" t="e">
        <f t="shared" si="2013"/>
        <v>#REF!</v>
      </c>
      <c r="T1040" s="211" t="e">
        <f t="shared" si="2014"/>
        <v>#REF!</v>
      </c>
      <c r="U1040" s="211" t="e">
        <f t="shared" si="2015"/>
        <v>#REF!</v>
      </c>
      <c r="V1040" s="211" t="e">
        <f t="shared" si="2016"/>
        <v>#REF!</v>
      </c>
      <c r="W1040" s="211" t="e">
        <f t="shared" si="2017"/>
        <v>#REF!</v>
      </c>
      <c r="X1040" s="211" t="e">
        <f t="shared" si="2018"/>
        <v>#REF!</v>
      </c>
      <c r="Y1040" s="211" t="e">
        <f t="shared" si="2019"/>
        <v>#REF!</v>
      </c>
      <c r="Z1040" s="211" t="e">
        <f t="shared" si="2020"/>
        <v>#REF!</v>
      </c>
      <c r="AA1040" s="211" t="e">
        <f t="shared" si="2021"/>
        <v>#REF!</v>
      </c>
      <c r="AB1040" s="211" t="e">
        <f t="shared" si="2022"/>
        <v>#REF!</v>
      </c>
    </row>
    <row r="1041" spans="1:28" ht="25.5" hidden="1" customHeight="1" x14ac:dyDescent="0.2">
      <c r="A1041" s="213" t="s">
        <v>239</v>
      </c>
      <c r="B1041" s="225">
        <v>811</v>
      </c>
      <c r="C1041" s="206" t="s">
        <v>194</v>
      </c>
      <c r="D1041" s="206" t="s">
        <v>212</v>
      </c>
      <c r="E1041" s="206" t="s">
        <v>241</v>
      </c>
      <c r="F1041" s="206" t="s">
        <v>240</v>
      </c>
      <c r="G1041" s="211"/>
      <c r="H1041" s="211"/>
      <c r="I1041" s="211" t="e">
        <f>#REF!+G1041</f>
        <v>#REF!</v>
      </c>
      <c r="J1041" s="211" t="e">
        <f t="shared" si="2012"/>
        <v>#REF!</v>
      </c>
      <c r="K1041" s="211" t="e">
        <f t="shared" si="2023"/>
        <v>#REF!</v>
      </c>
      <c r="L1041" s="211" t="e">
        <f t="shared" si="2023"/>
        <v>#REF!</v>
      </c>
      <c r="M1041" s="211" t="e">
        <f t="shared" si="2023"/>
        <v>#REF!</v>
      </c>
      <c r="N1041" s="211" t="e">
        <f t="shared" si="2023"/>
        <v>#REF!</v>
      </c>
      <c r="O1041" s="211" t="e">
        <f t="shared" si="2023"/>
        <v>#REF!</v>
      </c>
      <c r="P1041" s="211" t="e">
        <f t="shared" si="2023"/>
        <v>#REF!</v>
      </c>
      <c r="Q1041" s="211" t="e">
        <f t="shared" si="2011"/>
        <v>#REF!</v>
      </c>
      <c r="R1041" s="211" t="e">
        <f t="shared" si="2010"/>
        <v>#REF!</v>
      </c>
      <c r="S1041" s="211" t="e">
        <f t="shared" si="2013"/>
        <v>#REF!</v>
      </c>
      <c r="T1041" s="211" t="e">
        <f t="shared" si="2014"/>
        <v>#REF!</v>
      </c>
      <c r="U1041" s="211" t="e">
        <f t="shared" si="2015"/>
        <v>#REF!</v>
      </c>
      <c r="V1041" s="211" t="e">
        <f t="shared" si="2016"/>
        <v>#REF!</v>
      </c>
      <c r="W1041" s="211" t="e">
        <f t="shared" si="2017"/>
        <v>#REF!</v>
      </c>
      <c r="X1041" s="211" t="e">
        <f t="shared" si="2018"/>
        <v>#REF!</v>
      </c>
      <c r="Y1041" s="211" t="e">
        <f t="shared" si="2019"/>
        <v>#REF!</v>
      </c>
      <c r="Z1041" s="211" t="e">
        <f t="shared" si="2020"/>
        <v>#REF!</v>
      </c>
      <c r="AA1041" s="211" t="e">
        <f t="shared" si="2021"/>
        <v>#REF!</v>
      </c>
      <c r="AB1041" s="211" t="e">
        <f t="shared" si="2022"/>
        <v>#REF!</v>
      </c>
    </row>
    <row r="1042" spans="1:28" ht="38.25" hidden="1" customHeight="1" x14ac:dyDescent="0.2">
      <c r="A1042" s="213" t="s">
        <v>242</v>
      </c>
      <c r="B1042" s="225">
        <v>811</v>
      </c>
      <c r="C1042" s="206" t="s">
        <v>194</v>
      </c>
      <c r="D1042" s="206" t="s">
        <v>212</v>
      </c>
      <c r="E1042" s="206" t="s">
        <v>243</v>
      </c>
      <c r="F1042" s="206"/>
      <c r="G1042" s="211"/>
      <c r="H1042" s="211"/>
      <c r="I1042" s="211" t="e">
        <f>#REF!+G1042</f>
        <v>#REF!</v>
      </c>
      <c r="J1042" s="211" t="e">
        <f t="shared" si="2012"/>
        <v>#REF!</v>
      </c>
      <c r="K1042" s="211" t="e">
        <f t="shared" si="2023"/>
        <v>#REF!</v>
      </c>
      <c r="L1042" s="211" t="e">
        <f t="shared" si="2023"/>
        <v>#REF!</v>
      </c>
      <c r="M1042" s="211" t="e">
        <f t="shared" si="2023"/>
        <v>#REF!</v>
      </c>
      <c r="N1042" s="211" t="e">
        <f t="shared" si="2023"/>
        <v>#REF!</v>
      </c>
      <c r="O1042" s="211" t="e">
        <f t="shared" si="2023"/>
        <v>#REF!</v>
      </c>
      <c r="P1042" s="211" t="e">
        <f t="shared" si="2023"/>
        <v>#REF!</v>
      </c>
      <c r="Q1042" s="211" t="e">
        <f t="shared" si="2011"/>
        <v>#REF!</v>
      </c>
      <c r="R1042" s="211" t="e">
        <f t="shared" si="2010"/>
        <v>#REF!</v>
      </c>
      <c r="S1042" s="211" t="e">
        <f t="shared" si="2013"/>
        <v>#REF!</v>
      </c>
      <c r="T1042" s="211" t="e">
        <f t="shared" si="2014"/>
        <v>#REF!</v>
      </c>
      <c r="U1042" s="211" t="e">
        <f t="shared" si="2015"/>
        <v>#REF!</v>
      </c>
      <c r="V1042" s="211" t="e">
        <f t="shared" si="2016"/>
        <v>#REF!</v>
      </c>
      <c r="W1042" s="211" t="e">
        <f t="shared" si="2017"/>
        <v>#REF!</v>
      </c>
      <c r="X1042" s="211" t="e">
        <f t="shared" si="2018"/>
        <v>#REF!</v>
      </c>
      <c r="Y1042" s="211" t="e">
        <f t="shared" si="2019"/>
        <v>#REF!</v>
      </c>
      <c r="Z1042" s="211" t="e">
        <f t="shared" si="2020"/>
        <v>#REF!</v>
      </c>
      <c r="AA1042" s="211" t="e">
        <f t="shared" si="2021"/>
        <v>#REF!</v>
      </c>
      <c r="AB1042" s="211" t="e">
        <f t="shared" si="2022"/>
        <v>#REF!</v>
      </c>
    </row>
    <row r="1043" spans="1:28" ht="25.5" hidden="1" customHeight="1" x14ac:dyDescent="0.2">
      <c r="A1043" s="213" t="s">
        <v>239</v>
      </c>
      <c r="B1043" s="225">
        <v>811</v>
      </c>
      <c r="C1043" s="206" t="s">
        <v>194</v>
      </c>
      <c r="D1043" s="206" t="s">
        <v>212</v>
      </c>
      <c r="E1043" s="206" t="s">
        <v>243</v>
      </c>
      <c r="F1043" s="206" t="s">
        <v>240</v>
      </c>
      <c r="G1043" s="211"/>
      <c r="H1043" s="211"/>
      <c r="I1043" s="211" t="e">
        <f>#REF!+G1043</f>
        <v>#REF!</v>
      </c>
      <c r="J1043" s="211" t="e">
        <f t="shared" si="2012"/>
        <v>#REF!</v>
      </c>
      <c r="K1043" s="211" t="e">
        <f t="shared" si="2023"/>
        <v>#REF!</v>
      </c>
      <c r="L1043" s="211" t="e">
        <f t="shared" si="2023"/>
        <v>#REF!</v>
      </c>
      <c r="M1043" s="211" t="e">
        <f t="shared" si="2023"/>
        <v>#REF!</v>
      </c>
      <c r="N1043" s="211" t="e">
        <f t="shared" si="2023"/>
        <v>#REF!</v>
      </c>
      <c r="O1043" s="211" t="e">
        <f t="shared" si="2023"/>
        <v>#REF!</v>
      </c>
      <c r="P1043" s="211" t="e">
        <f t="shared" si="2023"/>
        <v>#REF!</v>
      </c>
      <c r="Q1043" s="211" t="e">
        <f t="shared" si="2011"/>
        <v>#REF!</v>
      </c>
      <c r="R1043" s="211" t="e">
        <f t="shared" si="2010"/>
        <v>#REF!</v>
      </c>
      <c r="S1043" s="211" t="e">
        <f t="shared" si="2013"/>
        <v>#REF!</v>
      </c>
      <c r="T1043" s="211" t="e">
        <f t="shared" si="2014"/>
        <v>#REF!</v>
      </c>
      <c r="U1043" s="211" t="e">
        <f t="shared" si="2015"/>
        <v>#REF!</v>
      </c>
      <c r="V1043" s="211" t="e">
        <f t="shared" si="2016"/>
        <v>#REF!</v>
      </c>
      <c r="W1043" s="211" t="e">
        <f t="shared" si="2017"/>
        <v>#REF!</v>
      </c>
      <c r="X1043" s="211" t="e">
        <f t="shared" si="2018"/>
        <v>#REF!</v>
      </c>
      <c r="Y1043" s="211" t="e">
        <f t="shared" si="2019"/>
        <v>#REF!</v>
      </c>
      <c r="Z1043" s="211" t="e">
        <f t="shared" si="2020"/>
        <v>#REF!</v>
      </c>
      <c r="AA1043" s="211" t="e">
        <f t="shared" si="2021"/>
        <v>#REF!</v>
      </c>
      <c r="AB1043" s="211" t="e">
        <f t="shared" si="2022"/>
        <v>#REF!</v>
      </c>
    </row>
    <row r="1044" spans="1:28" ht="25.5" hidden="1" customHeight="1" x14ac:dyDescent="0.2">
      <c r="A1044" s="213" t="s">
        <v>256</v>
      </c>
      <c r="B1044" s="225">
        <v>811</v>
      </c>
      <c r="C1044" s="206" t="s">
        <v>194</v>
      </c>
      <c r="D1044" s="206" t="s">
        <v>212</v>
      </c>
      <c r="E1044" s="206" t="s">
        <v>257</v>
      </c>
      <c r="F1044" s="206"/>
      <c r="G1044" s="211"/>
      <c r="H1044" s="211"/>
      <c r="I1044" s="211" t="e">
        <f>#REF!+G1044</f>
        <v>#REF!</v>
      </c>
      <c r="J1044" s="211" t="e">
        <f t="shared" si="2012"/>
        <v>#REF!</v>
      </c>
      <c r="K1044" s="211" t="e">
        <f t="shared" si="2023"/>
        <v>#REF!</v>
      </c>
      <c r="L1044" s="211" t="e">
        <f t="shared" si="2023"/>
        <v>#REF!</v>
      </c>
      <c r="M1044" s="211" t="e">
        <f t="shared" si="2023"/>
        <v>#REF!</v>
      </c>
      <c r="N1044" s="211" t="e">
        <f t="shared" si="2023"/>
        <v>#REF!</v>
      </c>
      <c r="O1044" s="211" t="e">
        <f t="shared" si="2023"/>
        <v>#REF!</v>
      </c>
      <c r="P1044" s="211" t="e">
        <f t="shared" si="2023"/>
        <v>#REF!</v>
      </c>
      <c r="Q1044" s="211" t="e">
        <f t="shared" si="2011"/>
        <v>#REF!</v>
      </c>
      <c r="R1044" s="211" t="e">
        <f t="shared" si="2010"/>
        <v>#REF!</v>
      </c>
      <c r="S1044" s="211" t="e">
        <f t="shared" si="2013"/>
        <v>#REF!</v>
      </c>
      <c r="T1044" s="211" t="e">
        <f t="shared" si="2014"/>
        <v>#REF!</v>
      </c>
      <c r="U1044" s="211" t="e">
        <f t="shared" si="2015"/>
        <v>#REF!</v>
      </c>
      <c r="V1044" s="211" t="e">
        <f t="shared" si="2016"/>
        <v>#REF!</v>
      </c>
      <c r="W1044" s="211" t="e">
        <f t="shared" si="2017"/>
        <v>#REF!</v>
      </c>
      <c r="X1044" s="211" t="e">
        <f t="shared" si="2018"/>
        <v>#REF!</v>
      </c>
      <c r="Y1044" s="211" t="e">
        <f t="shared" si="2019"/>
        <v>#REF!</v>
      </c>
      <c r="Z1044" s="211" t="e">
        <f t="shared" si="2020"/>
        <v>#REF!</v>
      </c>
      <c r="AA1044" s="211" t="e">
        <f t="shared" si="2021"/>
        <v>#REF!</v>
      </c>
      <c r="AB1044" s="211" t="e">
        <f t="shared" si="2022"/>
        <v>#REF!</v>
      </c>
    </row>
    <row r="1045" spans="1:28" ht="25.5" hidden="1" customHeight="1" x14ac:dyDescent="0.2">
      <c r="A1045" s="213" t="s">
        <v>258</v>
      </c>
      <c r="B1045" s="225">
        <v>811</v>
      </c>
      <c r="C1045" s="206" t="s">
        <v>194</v>
      </c>
      <c r="D1045" s="206" t="s">
        <v>212</v>
      </c>
      <c r="E1045" s="206" t="s">
        <v>259</v>
      </c>
      <c r="F1045" s="206"/>
      <c r="G1045" s="211"/>
      <c r="H1045" s="211"/>
      <c r="I1045" s="211" t="e">
        <f>#REF!+G1045</f>
        <v>#REF!</v>
      </c>
      <c r="J1045" s="211" t="e">
        <f t="shared" si="2012"/>
        <v>#REF!</v>
      </c>
      <c r="K1045" s="211" t="e">
        <f t="shared" si="2023"/>
        <v>#REF!</v>
      </c>
      <c r="L1045" s="211" t="e">
        <f t="shared" si="2023"/>
        <v>#REF!</v>
      </c>
      <c r="M1045" s="211" t="e">
        <f t="shared" si="2023"/>
        <v>#REF!</v>
      </c>
      <c r="N1045" s="211" t="e">
        <f t="shared" si="2023"/>
        <v>#REF!</v>
      </c>
      <c r="O1045" s="211" t="e">
        <f t="shared" si="2023"/>
        <v>#REF!</v>
      </c>
      <c r="P1045" s="211" t="e">
        <f t="shared" si="2023"/>
        <v>#REF!</v>
      </c>
      <c r="Q1045" s="211" t="e">
        <f t="shared" si="2011"/>
        <v>#REF!</v>
      </c>
      <c r="R1045" s="211" t="e">
        <f t="shared" si="2010"/>
        <v>#REF!</v>
      </c>
      <c r="S1045" s="211" t="e">
        <f t="shared" si="2013"/>
        <v>#REF!</v>
      </c>
      <c r="T1045" s="211" t="e">
        <f t="shared" si="2014"/>
        <v>#REF!</v>
      </c>
      <c r="U1045" s="211" t="e">
        <f t="shared" si="2015"/>
        <v>#REF!</v>
      </c>
      <c r="V1045" s="211" t="e">
        <f t="shared" si="2016"/>
        <v>#REF!</v>
      </c>
      <c r="W1045" s="211" t="e">
        <f t="shared" si="2017"/>
        <v>#REF!</v>
      </c>
      <c r="X1045" s="211" t="e">
        <f t="shared" si="2018"/>
        <v>#REF!</v>
      </c>
      <c r="Y1045" s="211" t="e">
        <f t="shared" si="2019"/>
        <v>#REF!</v>
      </c>
      <c r="Z1045" s="211" t="e">
        <f t="shared" si="2020"/>
        <v>#REF!</v>
      </c>
      <c r="AA1045" s="211" t="e">
        <f t="shared" si="2021"/>
        <v>#REF!</v>
      </c>
      <c r="AB1045" s="211" t="e">
        <f t="shared" si="2022"/>
        <v>#REF!</v>
      </c>
    </row>
    <row r="1046" spans="1:28" ht="25.5" hidden="1" customHeight="1" x14ac:dyDescent="0.2">
      <c r="A1046" s="213" t="s">
        <v>239</v>
      </c>
      <c r="B1046" s="225">
        <v>811</v>
      </c>
      <c r="C1046" s="206" t="s">
        <v>194</v>
      </c>
      <c r="D1046" s="206" t="s">
        <v>212</v>
      </c>
      <c r="E1046" s="206" t="s">
        <v>259</v>
      </c>
      <c r="F1046" s="206" t="s">
        <v>240</v>
      </c>
      <c r="G1046" s="211"/>
      <c r="H1046" s="211"/>
      <c r="I1046" s="211" t="e">
        <f>#REF!+G1046</f>
        <v>#REF!</v>
      </c>
      <c r="J1046" s="211" t="e">
        <f t="shared" si="2012"/>
        <v>#REF!</v>
      </c>
      <c r="K1046" s="211" t="e">
        <f t="shared" si="2023"/>
        <v>#REF!</v>
      </c>
      <c r="L1046" s="211" t="e">
        <f t="shared" si="2023"/>
        <v>#REF!</v>
      </c>
      <c r="M1046" s="211" t="e">
        <f t="shared" si="2023"/>
        <v>#REF!</v>
      </c>
      <c r="N1046" s="211" t="e">
        <f t="shared" si="2023"/>
        <v>#REF!</v>
      </c>
      <c r="O1046" s="211" t="e">
        <f t="shared" si="2023"/>
        <v>#REF!</v>
      </c>
      <c r="P1046" s="211" t="e">
        <f t="shared" si="2023"/>
        <v>#REF!</v>
      </c>
      <c r="Q1046" s="211" t="e">
        <f t="shared" si="2011"/>
        <v>#REF!</v>
      </c>
      <c r="R1046" s="211" t="e">
        <f t="shared" si="2010"/>
        <v>#REF!</v>
      </c>
      <c r="S1046" s="211" t="e">
        <f t="shared" si="2013"/>
        <v>#REF!</v>
      </c>
      <c r="T1046" s="211" t="e">
        <f t="shared" si="2014"/>
        <v>#REF!</v>
      </c>
      <c r="U1046" s="211" t="e">
        <f t="shared" si="2015"/>
        <v>#REF!</v>
      </c>
      <c r="V1046" s="211" t="e">
        <f t="shared" si="2016"/>
        <v>#REF!</v>
      </c>
      <c r="W1046" s="211" t="e">
        <f t="shared" si="2017"/>
        <v>#REF!</v>
      </c>
      <c r="X1046" s="211" t="e">
        <f t="shared" si="2018"/>
        <v>#REF!</v>
      </c>
      <c r="Y1046" s="211" t="e">
        <f t="shared" si="2019"/>
        <v>#REF!</v>
      </c>
      <c r="Z1046" s="211" t="e">
        <f t="shared" si="2020"/>
        <v>#REF!</v>
      </c>
      <c r="AA1046" s="211" t="e">
        <f t="shared" si="2021"/>
        <v>#REF!</v>
      </c>
      <c r="AB1046" s="211" t="e">
        <f t="shared" si="2022"/>
        <v>#REF!</v>
      </c>
    </row>
    <row r="1047" spans="1:28" ht="38.25" hidden="1" customHeight="1" x14ac:dyDescent="0.2">
      <c r="A1047" s="213" t="s">
        <v>42</v>
      </c>
      <c r="B1047" s="225">
        <v>811</v>
      </c>
      <c r="C1047" s="206" t="s">
        <v>194</v>
      </c>
      <c r="D1047" s="206" t="s">
        <v>212</v>
      </c>
      <c r="E1047" s="206" t="s">
        <v>43</v>
      </c>
      <c r="F1047" s="206"/>
      <c r="G1047" s="211"/>
      <c r="H1047" s="211"/>
      <c r="I1047" s="211" t="e">
        <f>#REF!+G1047</f>
        <v>#REF!</v>
      </c>
      <c r="J1047" s="211" t="e">
        <f t="shared" si="2012"/>
        <v>#REF!</v>
      </c>
      <c r="K1047" s="211" t="e">
        <f t="shared" si="2023"/>
        <v>#REF!</v>
      </c>
      <c r="L1047" s="211" t="e">
        <f t="shared" si="2023"/>
        <v>#REF!</v>
      </c>
      <c r="M1047" s="211" t="e">
        <f t="shared" si="2023"/>
        <v>#REF!</v>
      </c>
      <c r="N1047" s="211" t="e">
        <f t="shared" si="2023"/>
        <v>#REF!</v>
      </c>
      <c r="O1047" s="211" t="e">
        <f t="shared" si="2023"/>
        <v>#REF!</v>
      </c>
      <c r="P1047" s="211" t="e">
        <f t="shared" si="2023"/>
        <v>#REF!</v>
      </c>
      <c r="Q1047" s="211" t="e">
        <f t="shared" si="2011"/>
        <v>#REF!</v>
      </c>
      <c r="R1047" s="211" t="e">
        <f t="shared" si="2010"/>
        <v>#REF!</v>
      </c>
      <c r="S1047" s="211" t="e">
        <f t="shared" si="2013"/>
        <v>#REF!</v>
      </c>
      <c r="T1047" s="211" t="e">
        <f t="shared" si="2014"/>
        <v>#REF!</v>
      </c>
      <c r="U1047" s="211" t="e">
        <f t="shared" si="2015"/>
        <v>#REF!</v>
      </c>
      <c r="V1047" s="211" t="e">
        <f t="shared" si="2016"/>
        <v>#REF!</v>
      </c>
      <c r="W1047" s="211" t="e">
        <f t="shared" si="2017"/>
        <v>#REF!</v>
      </c>
      <c r="X1047" s="211" t="e">
        <f t="shared" si="2018"/>
        <v>#REF!</v>
      </c>
      <c r="Y1047" s="211" t="e">
        <f t="shared" si="2019"/>
        <v>#REF!</v>
      </c>
      <c r="Z1047" s="211" t="e">
        <f t="shared" si="2020"/>
        <v>#REF!</v>
      </c>
      <c r="AA1047" s="211" t="e">
        <f t="shared" si="2021"/>
        <v>#REF!</v>
      </c>
      <c r="AB1047" s="211" t="e">
        <f t="shared" si="2022"/>
        <v>#REF!</v>
      </c>
    </row>
    <row r="1048" spans="1:28" ht="25.5" hidden="1" customHeight="1" x14ac:dyDescent="0.2">
      <c r="A1048" s="213" t="s">
        <v>239</v>
      </c>
      <c r="B1048" s="225">
        <v>811</v>
      </c>
      <c r="C1048" s="206" t="s">
        <v>194</v>
      </c>
      <c r="D1048" s="206" t="s">
        <v>212</v>
      </c>
      <c r="E1048" s="206" t="s">
        <v>43</v>
      </c>
      <c r="F1048" s="206" t="s">
        <v>240</v>
      </c>
      <c r="G1048" s="211"/>
      <c r="H1048" s="211"/>
      <c r="I1048" s="211" t="e">
        <f>#REF!+G1048</f>
        <v>#REF!</v>
      </c>
      <c r="J1048" s="211" t="e">
        <f t="shared" si="2012"/>
        <v>#REF!</v>
      </c>
      <c r="K1048" s="211" t="e">
        <f t="shared" si="2023"/>
        <v>#REF!</v>
      </c>
      <c r="L1048" s="211" t="e">
        <f t="shared" si="2023"/>
        <v>#REF!</v>
      </c>
      <c r="M1048" s="211" t="e">
        <f t="shared" si="2023"/>
        <v>#REF!</v>
      </c>
      <c r="N1048" s="211" t="e">
        <f t="shared" si="2023"/>
        <v>#REF!</v>
      </c>
      <c r="O1048" s="211" t="e">
        <f t="shared" si="2023"/>
        <v>#REF!</v>
      </c>
      <c r="P1048" s="211" t="e">
        <f t="shared" si="2023"/>
        <v>#REF!</v>
      </c>
      <c r="Q1048" s="211" t="e">
        <f t="shared" si="2011"/>
        <v>#REF!</v>
      </c>
      <c r="R1048" s="211" t="e">
        <f t="shared" si="2010"/>
        <v>#REF!</v>
      </c>
      <c r="S1048" s="211" t="e">
        <f t="shared" si="2013"/>
        <v>#REF!</v>
      </c>
      <c r="T1048" s="211" t="e">
        <f t="shared" si="2014"/>
        <v>#REF!</v>
      </c>
      <c r="U1048" s="211" t="e">
        <f t="shared" si="2015"/>
        <v>#REF!</v>
      </c>
      <c r="V1048" s="211" t="e">
        <f t="shared" si="2016"/>
        <v>#REF!</v>
      </c>
      <c r="W1048" s="211" t="e">
        <f t="shared" si="2017"/>
        <v>#REF!</v>
      </c>
      <c r="X1048" s="211" t="e">
        <f t="shared" si="2018"/>
        <v>#REF!</v>
      </c>
      <c r="Y1048" s="211" t="e">
        <f t="shared" si="2019"/>
        <v>#REF!</v>
      </c>
      <c r="Z1048" s="211" t="e">
        <f t="shared" si="2020"/>
        <v>#REF!</v>
      </c>
      <c r="AA1048" s="211" t="e">
        <f t="shared" si="2021"/>
        <v>#REF!</v>
      </c>
      <c r="AB1048" s="211" t="e">
        <f t="shared" si="2022"/>
        <v>#REF!</v>
      </c>
    </row>
    <row r="1049" spans="1:28" ht="12.75" hidden="1" customHeight="1" x14ac:dyDescent="0.2">
      <c r="A1049" s="340" t="s">
        <v>213</v>
      </c>
      <c r="B1049" s="203">
        <v>811</v>
      </c>
      <c r="C1049" s="204" t="s">
        <v>194</v>
      </c>
      <c r="D1049" s="204">
        <v>10</v>
      </c>
      <c r="E1049" s="204"/>
      <c r="F1049" s="204"/>
      <c r="G1049" s="211"/>
      <c r="H1049" s="211"/>
      <c r="I1049" s="211" t="e">
        <f>#REF!+G1049</f>
        <v>#REF!</v>
      </c>
      <c r="J1049" s="211" t="e">
        <f t="shared" si="2012"/>
        <v>#REF!</v>
      </c>
      <c r="K1049" s="211" t="e">
        <f t="shared" si="2023"/>
        <v>#REF!</v>
      </c>
      <c r="L1049" s="211" t="e">
        <f t="shared" si="2023"/>
        <v>#REF!</v>
      </c>
      <c r="M1049" s="211" t="e">
        <f t="shared" si="2023"/>
        <v>#REF!</v>
      </c>
      <c r="N1049" s="211" t="e">
        <f t="shared" si="2023"/>
        <v>#REF!</v>
      </c>
      <c r="O1049" s="211" t="e">
        <f t="shared" si="2023"/>
        <v>#REF!</v>
      </c>
      <c r="P1049" s="211" t="e">
        <f t="shared" si="2023"/>
        <v>#REF!</v>
      </c>
      <c r="Q1049" s="211" t="e">
        <f t="shared" si="2011"/>
        <v>#REF!</v>
      </c>
      <c r="R1049" s="211" t="e">
        <f t="shared" si="2010"/>
        <v>#REF!</v>
      </c>
      <c r="S1049" s="211" t="e">
        <f t="shared" si="2013"/>
        <v>#REF!</v>
      </c>
      <c r="T1049" s="211" t="e">
        <f t="shared" si="2014"/>
        <v>#REF!</v>
      </c>
      <c r="U1049" s="211" t="e">
        <f t="shared" si="2015"/>
        <v>#REF!</v>
      </c>
      <c r="V1049" s="211" t="e">
        <f t="shared" si="2016"/>
        <v>#REF!</v>
      </c>
      <c r="W1049" s="211" t="e">
        <f t="shared" si="2017"/>
        <v>#REF!</v>
      </c>
      <c r="X1049" s="211" t="e">
        <f t="shared" si="2018"/>
        <v>#REF!</v>
      </c>
      <c r="Y1049" s="211" t="e">
        <f t="shared" si="2019"/>
        <v>#REF!</v>
      </c>
      <c r="Z1049" s="211" t="e">
        <f t="shared" si="2020"/>
        <v>#REF!</v>
      </c>
      <c r="AA1049" s="211" t="e">
        <f t="shared" si="2021"/>
        <v>#REF!</v>
      </c>
      <c r="AB1049" s="211" t="e">
        <f t="shared" si="2022"/>
        <v>#REF!</v>
      </c>
    </row>
    <row r="1050" spans="1:28" ht="12.75" hidden="1" customHeight="1" x14ac:dyDescent="0.2">
      <c r="A1050" s="213" t="s">
        <v>237</v>
      </c>
      <c r="B1050" s="225">
        <v>811</v>
      </c>
      <c r="C1050" s="206" t="s">
        <v>194</v>
      </c>
      <c r="D1050" s="206">
        <v>10</v>
      </c>
      <c r="E1050" s="206" t="s">
        <v>238</v>
      </c>
      <c r="F1050" s="206"/>
      <c r="G1050" s="211"/>
      <c r="H1050" s="211"/>
      <c r="I1050" s="211" t="e">
        <f>#REF!+G1050</f>
        <v>#REF!</v>
      </c>
      <c r="J1050" s="211" t="e">
        <f t="shared" si="2012"/>
        <v>#REF!</v>
      </c>
      <c r="K1050" s="211" t="e">
        <f t="shared" si="2023"/>
        <v>#REF!</v>
      </c>
      <c r="L1050" s="211" t="e">
        <f t="shared" si="2023"/>
        <v>#REF!</v>
      </c>
      <c r="M1050" s="211" t="e">
        <f t="shared" si="2023"/>
        <v>#REF!</v>
      </c>
      <c r="N1050" s="211" t="e">
        <f t="shared" si="2023"/>
        <v>#REF!</v>
      </c>
      <c r="O1050" s="211" t="e">
        <f t="shared" si="2023"/>
        <v>#REF!</v>
      </c>
      <c r="P1050" s="211" t="e">
        <f t="shared" si="2023"/>
        <v>#REF!</v>
      </c>
      <c r="Q1050" s="211" t="e">
        <f t="shared" si="2011"/>
        <v>#REF!</v>
      </c>
      <c r="R1050" s="211" t="e">
        <f t="shared" si="2010"/>
        <v>#REF!</v>
      </c>
      <c r="S1050" s="211" t="e">
        <f t="shared" si="2013"/>
        <v>#REF!</v>
      </c>
      <c r="T1050" s="211" t="e">
        <f t="shared" si="2014"/>
        <v>#REF!</v>
      </c>
      <c r="U1050" s="211" t="e">
        <f t="shared" si="2015"/>
        <v>#REF!</v>
      </c>
      <c r="V1050" s="211" t="e">
        <f t="shared" si="2016"/>
        <v>#REF!</v>
      </c>
      <c r="W1050" s="211" t="e">
        <f t="shared" si="2017"/>
        <v>#REF!</v>
      </c>
      <c r="X1050" s="211" t="e">
        <f t="shared" si="2018"/>
        <v>#REF!</v>
      </c>
      <c r="Y1050" s="211" t="e">
        <f t="shared" si="2019"/>
        <v>#REF!</v>
      </c>
      <c r="Z1050" s="211" t="e">
        <f t="shared" si="2020"/>
        <v>#REF!</v>
      </c>
      <c r="AA1050" s="211" t="e">
        <f t="shared" si="2021"/>
        <v>#REF!</v>
      </c>
      <c r="AB1050" s="211" t="e">
        <f t="shared" si="2022"/>
        <v>#REF!</v>
      </c>
    </row>
    <row r="1051" spans="1:28" ht="25.5" hidden="1" customHeight="1" x14ac:dyDescent="0.2">
      <c r="A1051" s="213" t="s">
        <v>44</v>
      </c>
      <c r="B1051" s="225">
        <v>811</v>
      </c>
      <c r="C1051" s="206" t="s">
        <v>194</v>
      </c>
      <c r="D1051" s="206">
        <v>10</v>
      </c>
      <c r="E1051" s="206" t="s">
        <v>241</v>
      </c>
      <c r="F1051" s="206"/>
      <c r="G1051" s="211"/>
      <c r="H1051" s="211"/>
      <c r="I1051" s="211" t="e">
        <f>#REF!+G1051</f>
        <v>#REF!</v>
      </c>
      <c r="J1051" s="211" t="e">
        <f t="shared" si="2012"/>
        <v>#REF!</v>
      </c>
      <c r="K1051" s="211" t="e">
        <f t="shared" si="2023"/>
        <v>#REF!</v>
      </c>
      <c r="L1051" s="211" t="e">
        <f t="shared" si="2023"/>
        <v>#REF!</v>
      </c>
      <c r="M1051" s="211" t="e">
        <f t="shared" si="2023"/>
        <v>#REF!</v>
      </c>
      <c r="N1051" s="211" t="e">
        <f t="shared" si="2023"/>
        <v>#REF!</v>
      </c>
      <c r="O1051" s="211" t="e">
        <f t="shared" si="2023"/>
        <v>#REF!</v>
      </c>
      <c r="P1051" s="211" t="e">
        <f t="shared" si="2023"/>
        <v>#REF!</v>
      </c>
      <c r="Q1051" s="211" t="e">
        <f t="shared" si="2011"/>
        <v>#REF!</v>
      </c>
      <c r="R1051" s="211" t="e">
        <f t="shared" si="2010"/>
        <v>#REF!</v>
      </c>
      <c r="S1051" s="211" t="e">
        <f t="shared" si="2013"/>
        <v>#REF!</v>
      </c>
      <c r="T1051" s="211" t="e">
        <f t="shared" si="2014"/>
        <v>#REF!</v>
      </c>
      <c r="U1051" s="211" t="e">
        <f t="shared" si="2015"/>
        <v>#REF!</v>
      </c>
      <c r="V1051" s="211" t="e">
        <f t="shared" si="2016"/>
        <v>#REF!</v>
      </c>
      <c r="W1051" s="211" t="e">
        <f t="shared" si="2017"/>
        <v>#REF!</v>
      </c>
      <c r="X1051" s="211" t="e">
        <f t="shared" si="2018"/>
        <v>#REF!</v>
      </c>
      <c r="Y1051" s="211" t="e">
        <f t="shared" si="2019"/>
        <v>#REF!</v>
      </c>
      <c r="Z1051" s="211" t="e">
        <f t="shared" si="2020"/>
        <v>#REF!</v>
      </c>
      <c r="AA1051" s="211" t="e">
        <f t="shared" si="2021"/>
        <v>#REF!</v>
      </c>
      <c r="AB1051" s="211" t="e">
        <f t="shared" si="2022"/>
        <v>#REF!</v>
      </c>
    </row>
    <row r="1052" spans="1:28" ht="25.5" hidden="1" customHeight="1" x14ac:dyDescent="0.2">
      <c r="A1052" s="213" t="s">
        <v>239</v>
      </c>
      <c r="B1052" s="225">
        <v>811</v>
      </c>
      <c r="C1052" s="206" t="s">
        <v>194</v>
      </c>
      <c r="D1052" s="206">
        <v>10</v>
      </c>
      <c r="E1052" s="206" t="s">
        <v>241</v>
      </c>
      <c r="F1052" s="206" t="s">
        <v>240</v>
      </c>
      <c r="G1052" s="211"/>
      <c r="H1052" s="211"/>
      <c r="I1052" s="211" t="e">
        <f>#REF!+G1052</f>
        <v>#REF!</v>
      </c>
      <c r="J1052" s="211" t="e">
        <f t="shared" si="2012"/>
        <v>#REF!</v>
      </c>
      <c r="K1052" s="211" t="e">
        <f t="shared" si="2023"/>
        <v>#REF!</v>
      </c>
      <c r="L1052" s="211" t="e">
        <f t="shared" si="2023"/>
        <v>#REF!</v>
      </c>
      <c r="M1052" s="211" t="e">
        <f t="shared" si="2023"/>
        <v>#REF!</v>
      </c>
      <c r="N1052" s="211" t="e">
        <f t="shared" si="2023"/>
        <v>#REF!</v>
      </c>
      <c r="O1052" s="211" t="e">
        <f t="shared" si="2023"/>
        <v>#REF!</v>
      </c>
      <c r="P1052" s="211" t="e">
        <f t="shared" si="2023"/>
        <v>#REF!</v>
      </c>
      <c r="Q1052" s="211" t="e">
        <f t="shared" si="2011"/>
        <v>#REF!</v>
      </c>
      <c r="R1052" s="211" t="e">
        <f t="shared" si="2010"/>
        <v>#REF!</v>
      </c>
      <c r="S1052" s="211" t="e">
        <f t="shared" si="2013"/>
        <v>#REF!</v>
      </c>
      <c r="T1052" s="211" t="e">
        <f t="shared" si="2014"/>
        <v>#REF!</v>
      </c>
      <c r="U1052" s="211" t="e">
        <f t="shared" si="2015"/>
        <v>#REF!</v>
      </c>
      <c r="V1052" s="211" t="e">
        <f t="shared" si="2016"/>
        <v>#REF!</v>
      </c>
      <c r="W1052" s="211" t="e">
        <f t="shared" si="2017"/>
        <v>#REF!</v>
      </c>
      <c r="X1052" s="211" t="e">
        <f t="shared" si="2018"/>
        <v>#REF!</v>
      </c>
      <c r="Y1052" s="211" t="e">
        <f t="shared" si="2019"/>
        <v>#REF!</v>
      </c>
      <c r="Z1052" s="211" t="e">
        <f t="shared" si="2020"/>
        <v>#REF!</v>
      </c>
      <c r="AA1052" s="211" t="e">
        <f t="shared" si="2021"/>
        <v>#REF!</v>
      </c>
      <c r="AB1052" s="211" t="e">
        <f t="shared" si="2022"/>
        <v>#REF!</v>
      </c>
    </row>
    <row r="1053" spans="1:28" ht="12.75" hidden="1" customHeight="1" x14ac:dyDescent="0.2">
      <c r="A1053" s="213" t="s">
        <v>244</v>
      </c>
      <c r="B1053" s="225">
        <v>811</v>
      </c>
      <c r="C1053" s="206" t="s">
        <v>194</v>
      </c>
      <c r="D1053" s="206">
        <v>10</v>
      </c>
      <c r="E1053" s="206" t="s">
        <v>245</v>
      </c>
      <c r="F1053" s="206"/>
      <c r="G1053" s="211"/>
      <c r="H1053" s="211"/>
      <c r="I1053" s="211" t="e">
        <f>#REF!+G1053</f>
        <v>#REF!</v>
      </c>
      <c r="J1053" s="211" t="e">
        <f t="shared" si="2012"/>
        <v>#REF!</v>
      </c>
      <c r="K1053" s="211" t="e">
        <f t="shared" si="2023"/>
        <v>#REF!</v>
      </c>
      <c r="L1053" s="211" t="e">
        <f t="shared" si="2023"/>
        <v>#REF!</v>
      </c>
      <c r="M1053" s="211" t="e">
        <f t="shared" si="2023"/>
        <v>#REF!</v>
      </c>
      <c r="N1053" s="211" t="e">
        <f t="shared" si="2023"/>
        <v>#REF!</v>
      </c>
      <c r="O1053" s="211" t="e">
        <f t="shared" si="2023"/>
        <v>#REF!</v>
      </c>
      <c r="P1053" s="211" t="e">
        <f t="shared" si="2023"/>
        <v>#REF!</v>
      </c>
      <c r="Q1053" s="211" t="e">
        <f t="shared" si="2011"/>
        <v>#REF!</v>
      </c>
      <c r="R1053" s="211" t="e">
        <f t="shared" si="2010"/>
        <v>#REF!</v>
      </c>
      <c r="S1053" s="211" t="e">
        <f t="shared" si="2013"/>
        <v>#REF!</v>
      </c>
      <c r="T1053" s="211" t="e">
        <f t="shared" si="2014"/>
        <v>#REF!</v>
      </c>
      <c r="U1053" s="211" t="e">
        <f t="shared" si="2015"/>
        <v>#REF!</v>
      </c>
      <c r="V1053" s="211" t="e">
        <f t="shared" si="2016"/>
        <v>#REF!</v>
      </c>
      <c r="W1053" s="211" t="e">
        <f t="shared" si="2017"/>
        <v>#REF!</v>
      </c>
      <c r="X1053" s="211" t="e">
        <f t="shared" si="2018"/>
        <v>#REF!</v>
      </c>
      <c r="Y1053" s="211" t="e">
        <f t="shared" si="2019"/>
        <v>#REF!</v>
      </c>
      <c r="Z1053" s="211" t="e">
        <f t="shared" si="2020"/>
        <v>#REF!</v>
      </c>
      <c r="AA1053" s="211" t="e">
        <f t="shared" si="2021"/>
        <v>#REF!</v>
      </c>
      <c r="AB1053" s="211" t="e">
        <f t="shared" si="2022"/>
        <v>#REF!</v>
      </c>
    </row>
    <row r="1054" spans="1:28" ht="25.5" hidden="1" customHeight="1" x14ac:dyDescent="0.2">
      <c r="A1054" s="213" t="s">
        <v>246</v>
      </c>
      <c r="B1054" s="225">
        <v>811</v>
      </c>
      <c r="C1054" s="206" t="s">
        <v>194</v>
      </c>
      <c r="D1054" s="206">
        <v>10</v>
      </c>
      <c r="E1054" s="206" t="s">
        <v>247</v>
      </c>
      <c r="F1054" s="206"/>
      <c r="G1054" s="211"/>
      <c r="H1054" s="211"/>
      <c r="I1054" s="211" t="e">
        <f>#REF!+G1054</f>
        <v>#REF!</v>
      </c>
      <c r="J1054" s="211" t="e">
        <f t="shared" si="2012"/>
        <v>#REF!</v>
      </c>
      <c r="K1054" s="211" t="e">
        <f t="shared" si="2023"/>
        <v>#REF!</v>
      </c>
      <c r="L1054" s="211" t="e">
        <f t="shared" si="2023"/>
        <v>#REF!</v>
      </c>
      <c r="M1054" s="211" t="e">
        <f t="shared" si="2023"/>
        <v>#REF!</v>
      </c>
      <c r="N1054" s="211" t="e">
        <f t="shared" si="2023"/>
        <v>#REF!</v>
      </c>
      <c r="O1054" s="211" t="e">
        <f t="shared" si="2023"/>
        <v>#REF!</v>
      </c>
      <c r="P1054" s="211" t="e">
        <f t="shared" si="2023"/>
        <v>#REF!</v>
      </c>
      <c r="Q1054" s="211" t="e">
        <f t="shared" si="2011"/>
        <v>#REF!</v>
      </c>
      <c r="R1054" s="211" t="e">
        <f t="shared" si="2010"/>
        <v>#REF!</v>
      </c>
      <c r="S1054" s="211" t="e">
        <f t="shared" si="2013"/>
        <v>#REF!</v>
      </c>
      <c r="T1054" s="211" t="e">
        <f t="shared" si="2014"/>
        <v>#REF!</v>
      </c>
      <c r="U1054" s="211" t="e">
        <f t="shared" si="2015"/>
        <v>#REF!</v>
      </c>
      <c r="V1054" s="211" t="e">
        <f t="shared" si="2016"/>
        <v>#REF!</v>
      </c>
      <c r="W1054" s="211" t="e">
        <f t="shared" si="2017"/>
        <v>#REF!</v>
      </c>
      <c r="X1054" s="211" t="e">
        <f t="shared" si="2018"/>
        <v>#REF!</v>
      </c>
      <c r="Y1054" s="211" t="e">
        <f t="shared" si="2019"/>
        <v>#REF!</v>
      </c>
      <c r="Z1054" s="211" t="e">
        <f t="shared" si="2020"/>
        <v>#REF!</v>
      </c>
      <c r="AA1054" s="211" t="e">
        <f t="shared" si="2021"/>
        <v>#REF!</v>
      </c>
      <c r="AB1054" s="211" t="e">
        <f t="shared" si="2022"/>
        <v>#REF!</v>
      </c>
    </row>
    <row r="1055" spans="1:28" ht="25.5" hidden="1" customHeight="1" x14ac:dyDescent="0.2">
      <c r="A1055" s="213" t="s">
        <v>239</v>
      </c>
      <c r="B1055" s="225">
        <v>811</v>
      </c>
      <c r="C1055" s="206" t="s">
        <v>194</v>
      </c>
      <c r="D1055" s="206">
        <v>10</v>
      </c>
      <c r="E1055" s="206" t="s">
        <v>247</v>
      </c>
      <c r="F1055" s="206" t="s">
        <v>240</v>
      </c>
      <c r="G1055" s="211"/>
      <c r="H1055" s="211"/>
      <c r="I1055" s="211" t="e">
        <f>#REF!+G1055</f>
        <v>#REF!</v>
      </c>
      <c r="J1055" s="211" t="e">
        <f t="shared" si="2012"/>
        <v>#REF!</v>
      </c>
      <c r="K1055" s="211" t="e">
        <f t="shared" si="2023"/>
        <v>#REF!</v>
      </c>
      <c r="L1055" s="211" t="e">
        <f t="shared" si="2023"/>
        <v>#REF!</v>
      </c>
      <c r="M1055" s="211" t="e">
        <f t="shared" si="2023"/>
        <v>#REF!</v>
      </c>
      <c r="N1055" s="211" t="e">
        <f t="shared" si="2023"/>
        <v>#REF!</v>
      </c>
      <c r="O1055" s="211" t="e">
        <f t="shared" si="2023"/>
        <v>#REF!</v>
      </c>
      <c r="P1055" s="211" t="e">
        <f t="shared" si="2023"/>
        <v>#REF!</v>
      </c>
      <c r="Q1055" s="211" t="e">
        <f t="shared" si="2011"/>
        <v>#REF!</v>
      </c>
      <c r="R1055" s="211" t="e">
        <f t="shared" si="2010"/>
        <v>#REF!</v>
      </c>
      <c r="S1055" s="211" t="e">
        <f t="shared" si="2013"/>
        <v>#REF!</v>
      </c>
      <c r="T1055" s="211" t="e">
        <f t="shared" si="2014"/>
        <v>#REF!</v>
      </c>
      <c r="U1055" s="211" t="e">
        <f t="shared" si="2015"/>
        <v>#REF!</v>
      </c>
      <c r="V1055" s="211" t="e">
        <f t="shared" si="2016"/>
        <v>#REF!</v>
      </c>
      <c r="W1055" s="211" t="e">
        <f t="shared" si="2017"/>
        <v>#REF!</v>
      </c>
      <c r="X1055" s="211" t="e">
        <f t="shared" si="2018"/>
        <v>#REF!</v>
      </c>
      <c r="Y1055" s="211" t="e">
        <f t="shared" si="2019"/>
        <v>#REF!</v>
      </c>
      <c r="Z1055" s="211" t="e">
        <f t="shared" si="2020"/>
        <v>#REF!</v>
      </c>
      <c r="AA1055" s="211" t="e">
        <f t="shared" si="2021"/>
        <v>#REF!</v>
      </c>
      <c r="AB1055" s="211" t="e">
        <f t="shared" si="2022"/>
        <v>#REF!</v>
      </c>
    </row>
    <row r="1056" spans="1:28" ht="25.5" hidden="1" customHeight="1" x14ac:dyDescent="0.2">
      <c r="A1056" s="213" t="s">
        <v>45</v>
      </c>
      <c r="B1056" s="225">
        <v>811</v>
      </c>
      <c r="C1056" s="206" t="s">
        <v>194</v>
      </c>
      <c r="D1056" s="206">
        <v>10</v>
      </c>
      <c r="E1056" s="206" t="s">
        <v>46</v>
      </c>
      <c r="F1056" s="206"/>
      <c r="G1056" s="211"/>
      <c r="H1056" s="211"/>
      <c r="I1056" s="211" t="e">
        <f>#REF!+G1056</f>
        <v>#REF!</v>
      </c>
      <c r="J1056" s="211" t="e">
        <f t="shared" si="2012"/>
        <v>#REF!</v>
      </c>
      <c r="K1056" s="211" t="e">
        <f t="shared" si="2023"/>
        <v>#REF!</v>
      </c>
      <c r="L1056" s="211" t="e">
        <f t="shared" si="2023"/>
        <v>#REF!</v>
      </c>
      <c r="M1056" s="211" t="e">
        <f t="shared" si="2023"/>
        <v>#REF!</v>
      </c>
      <c r="N1056" s="211" t="e">
        <f t="shared" si="2023"/>
        <v>#REF!</v>
      </c>
      <c r="O1056" s="211" t="e">
        <f t="shared" si="2023"/>
        <v>#REF!</v>
      </c>
      <c r="P1056" s="211" t="e">
        <f t="shared" si="2023"/>
        <v>#REF!</v>
      </c>
      <c r="Q1056" s="211" t="e">
        <f t="shared" si="2011"/>
        <v>#REF!</v>
      </c>
      <c r="R1056" s="211" t="e">
        <f t="shared" si="2010"/>
        <v>#REF!</v>
      </c>
      <c r="S1056" s="211" t="e">
        <f t="shared" si="2013"/>
        <v>#REF!</v>
      </c>
      <c r="T1056" s="211" t="e">
        <f t="shared" si="2014"/>
        <v>#REF!</v>
      </c>
      <c r="U1056" s="211" t="e">
        <f t="shared" si="2015"/>
        <v>#REF!</v>
      </c>
      <c r="V1056" s="211" t="e">
        <f t="shared" si="2016"/>
        <v>#REF!</v>
      </c>
      <c r="W1056" s="211" t="e">
        <f t="shared" si="2017"/>
        <v>#REF!</v>
      </c>
      <c r="X1056" s="211" t="e">
        <f t="shared" si="2018"/>
        <v>#REF!</v>
      </c>
      <c r="Y1056" s="211" t="e">
        <f t="shared" si="2019"/>
        <v>#REF!</v>
      </c>
      <c r="Z1056" s="211" t="e">
        <f t="shared" si="2020"/>
        <v>#REF!</v>
      </c>
      <c r="AA1056" s="211" t="e">
        <f t="shared" si="2021"/>
        <v>#REF!</v>
      </c>
      <c r="AB1056" s="211" t="e">
        <f t="shared" si="2022"/>
        <v>#REF!</v>
      </c>
    </row>
    <row r="1057" spans="1:28" ht="12.75" hidden="1" customHeight="1" x14ac:dyDescent="0.2">
      <c r="A1057" s="213" t="s">
        <v>299</v>
      </c>
      <c r="B1057" s="225">
        <v>811</v>
      </c>
      <c r="C1057" s="206" t="s">
        <v>194</v>
      </c>
      <c r="D1057" s="206">
        <v>10</v>
      </c>
      <c r="E1057" s="206" t="s">
        <v>47</v>
      </c>
      <c r="F1057" s="206"/>
      <c r="G1057" s="211"/>
      <c r="H1057" s="211"/>
      <c r="I1057" s="211" t="e">
        <f>#REF!+G1057</f>
        <v>#REF!</v>
      </c>
      <c r="J1057" s="211" t="e">
        <f t="shared" si="2012"/>
        <v>#REF!</v>
      </c>
      <c r="K1057" s="211" t="e">
        <f t="shared" si="2023"/>
        <v>#REF!</v>
      </c>
      <c r="L1057" s="211" t="e">
        <f t="shared" si="2023"/>
        <v>#REF!</v>
      </c>
      <c r="M1057" s="211" t="e">
        <f t="shared" si="2023"/>
        <v>#REF!</v>
      </c>
      <c r="N1057" s="211" t="e">
        <f t="shared" si="2023"/>
        <v>#REF!</v>
      </c>
      <c r="O1057" s="211" t="e">
        <f t="shared" si="2023"/>
        <v>#REF!</v>
      </c>
      <c r="P1057" s="211" t="e">
        <f t="shared" si="2023"/>
        <v>#REF!</v>
      </c>
      <c r="Q1057" s="211" t="e">
        <f t="shared" si="2011"/>
        <v>#REF!</v>
      </c>
      <c r="R1057" s="211" t="e">
        <f t="shared" si="2010"/>
        <v>#REF!</v>
      </c>
      <c r="S1057" s="211" t="e">
        <f t="shared" si="2013"/>
        <v>#REF!</v>
      </c>
      <c r="T1057" s="211" t="e">
        <f t="shared" si="2014"/>
        <v>#REF!</v>
      </c>
      <c r="U1057" s="211" t="e">
        <f t="shared" si="2015"/>
        <v>#REF!</v>
      </c>
      <c r="V1057" s="211" t="e">
        <f t="shared" si="2016"/>
        <v>#REF!</v>
      </c>
      <c r="W1057" s="211" t="e">
        <f t="shared" si="2017"/>
        <v>#REF!</v>
      </c>
      <c r="X1057" s="211" t="e">
        <f t="shared" si="2018"/>
        <v>#REF!</v>
      </c>
      <c r="Y1057" s="211" t="e">
        <f t="shared" si="2019"/>
        <v>#REF!</v>
      </c>
      <c r="Z1057" s="211" t="e">
        <f t="shared" si="2020"/>
        <v>#REF!</v>
      </c>
      <c r="AA1057" s="211" t="e">
        <f t="shared" si="2021"/>
        <v>#REF!</v>
      </c>
      <c r="AB1057" s="211" t="e">
        <f t="shared" si="2022"/>
        <v>#REF!</v>
      </c>
    </row>
    <row r="1058" spans="1:28" ht="12.75" hidden="1" customHeight="1" x14ac:dyDescent="0.2">
      <c r="A1058" s="213" t="s">
        <v>300</v>
      </c>
      <c r="B1058" s="225">
        <v>811</v>
      </c>
      <c r="C1058" s="206" t="s">
        <v>194</v>
      </c>
      <c r="D1058" s="206">
        <v>10</v>
      </c>
      <c r="E1058" s="206" t="s">
        <v>47</v>
      </c>
      <c r="F1058" s="206" t="s">
        <v>301</v>
      </c>
      <c r="G1058" s="211"/>
      <c r="H1058" s="211"/>
      <c r="I1058" s="211" t="e">
        <f>#REF!+G1058</f>
        <v>#REF!</v>
      </c>
      <c r="J1058" s="211" t="e">
        <f t="shared" si="2012"/>
        <v>#REF!</v>
      </c>
      <c r="K1058" s="211" t="e">
        <f t="shared" si="2023"/>
        <v>#REF!</v>
      </c>
      <c r="L1058" s="211" t="e">
        <f t="shared" si="2023"/>
        <v>#REF!</v>
      </c>
      <c r="M1058" s="211" t="e">
        <f t="shared" si="2023"/>
        <v>#REF!</v>
      </c>
      <c r="N1058" s="211" t="e">
        <f t="shared" si="2023"/>
        <v>#REF!</v>
      </c>
      <c r="O1058" s="211" t="e">
        <f t="shared" si="2023"/>
        <v>#REF!</v>
      </c>
      <c r="P1058" s="211" t="e">
        <f t="shared" si="2023"/>
        <v>#REF!</v>
      </c>
      <c r="Q1058" s="211" t="e">
        <f t="shared" si="2011"/>
        <v>#REF!</v>
      </c>
      <c r="R1058" s="211" t="e">
        <f t="shared" ref="R1058:R1121" si="2024">P1058+Q1058</f>
        <v>#REF!</v>
      </c>
      <c r="S1058" s="211" t="e">
        <f t="shared" si="2013"/>
        <v>#REF!</v>
      </c>
      <c r="T1058" s="211" t="e">
        <f t="shared" si="2014"/>
        <v>#REF!</v>
      </c>
      <c r="U1058" s="211" t="e">
        <f t="shared" si="2015"/>
        <v>#REF!</v>
      </c>
      <c r="V1058" s="211" t="e">
        <f t="shared" si="2016"/>
        <v>#REF!</v>
      </c>
      <c r="W1058" s="211" t="e">
        <f t="shared" si="2017"/>
        <v>#REF!</v>
      </c>
      <c r="X1058" s="211" t="e">
        <f t="shared" si="2018"/>
        <v>#REF!</v>
      </c>
      <c r="Y1058" s="211" t="e">
        <f t="shared" si="2019"/>
        <v>#REF!</v>
      </c>
      <c r="Z1058" s="211" t="e">
        <f t="shared" si="2020"/>
        <v>#REF!</v>
      </c>
      <c r="AA1058" s="211" t="e">
        <f t="shared" si="2021"/>
        <v>#REF!</v>
      </c>
      <c r="AB1058" s="211" t="e">
        <f t="shared" si="2022"/>
        <v>#REF!</v>
      </c>
    </row>
    <row r="1059" spans="1:28" ht="12.75" hidden="1" customHeight="1" x14ac:dyDescent="0.2">
      <c r="A1059" s="213" t="s">
        <v>324</v>
      </c>
      <c r="B1059" s="225">
        <v>811</v>
      </c>
      <c r="C1059" s="206" t="s">
        <v>194</v>
      </c>
      <c r="D1059" s="206">
        <v>10</v>
      </c>
      <c r="E1059" s="206" t="s">
        <v>325</v>
      </c>
      <c r="F1059" s="206"/>
      <c r="G1059" s="211"/>
      <c r="H1059" s="211"/>
      <c r="I1059" s="211" t="e">
        <f>#REF!+G1059</f>
        <v>#REF!</v>
      </c>
      <c r="J1059" s="211" t="e">
        <f t="shared" si="2012"/>
        <v>#REF!</v>
      </c>
      <c r="K1059" s="211" t="e">
        <f t="shared" si="2023"/>
        <v>#REF!</v>
      </c>
      <c r="L1059" s="211" t="e">
        <f t="shared" si="2023"/>
        <v>#REF!</v>
      </c>
      <c r="M1059" s="211" t="e">
        <f t="shared" si="2023"/>
        <v>#REF!</v>
      </c>
      <c r="N1059" s="211" t="e">
        <f t="shared" si="2023"/>
        <v>#REF!</v>
      </c>
      <c r="O1059" s="211" t="e">
        <f t="shared" si="2023"/>
        <v>#REF!</v>
      </c>
      <c r="P1059" s="211" t="e">
        <f t="shared" si="2023"/>
        <v>#REF!</v>
      </c>
      <c r="Q1059" s="211" t="e">
        <f t="shared" si="2011"/>
        <v>#REF!</v>
      </c>
      <c r="R1059" s="211" t="e">
        <f t="shared" si="2024"/>
        <v>#REF!</v>
      </c>
      <c r="S1059" s="211" t="e">
        <f t="shared" si="2013"/>
        <v>#REF!</v>
      </c>
      <c r="T1059" s="211" t="e">
        <f t="shared" si="2014"/>
        <v>#REF!</v>
      </c>
      <c r="U1059" s="211" t="e">
        <f t="shared" si="2015"/>
        <v>#REF!</v>
      </c>
      <c r="V1059" s="211" t="e">
        <f t="shared" si="2016"/>
        <v>#REF!</v>
      </c>
      <c r="W1059" s="211" t="e">
        <f t="shared" si="2017"/>
        <v>#REF!</v>
      </c>
      <c r="X1059" s="211" t="e">
        <f t="shared" si="2018"/>
        <v>#REF!</v>
      </c>
      <c r="Y1059" s="211" t="e">
        <f t="shared" si="2019"/>
        <v>#REF!</v>
      </c>
      <c r="Z1059" s="211" t="e">
        <f t="shared" si="2020"/>
        <v>#REF!</v>
      </c>
      <c r="AA1059" s="211" t="e">
        <f t="shared" si="2021"/>
        <v>#REF!</v>
      </c>
      <c r="AB1059" s="211" t="e">
        <f t="shared" si="2022"/>
        <v>#REF!</v>
      </c>
    </row>
    <row r="1060" spans="1:28" ht="25.5" hidden="1" customHeight="1" x14ac:dyDescent="0.2">
      <c r="A1060" s="340" t="s">
        <v>48</v>
      </c>
      <c r="B1060" s="203">
        <v>811</v>
      </c>
      <c r="C1060" s="204" t="s">
        <v>194</v>
      </c>
      <c r="D1060" s="204" t="s">
        <v>208</v>
      </c>
      <c r="E1060" s="206"/>
      <c r="F1060" s="206"/>
      <c r="G1060" s="211"/>
      <c r="H1060" s="211"/>
      <c r="I1060" s="211" t="e">
        <f>#REF!+G1060</f>
        <v>#REF!</v>
      </c>
      <c r="J1060" s="211" t="e">
        <f t="shared" si="2012"/>
        <v>#REF!</v>
      </c>
      <c r="K1060" s="211" t="e">
        <f t="shared" si="2023"/>
        <v>#REF!</v>
      </c>
      <c r="L1060" s="211" t="e">
        <f t="shared" si="2023"/>
        <v>#REF!</v>
      </c>
      <c r="M1060" s="211" t="e">
        <f t="shared" si="2023"/>
        <v>#REF!</v>
      </c>
      <c r="N1060" s="211" t="e">
        <f t="shared" si="2023"/>
        <v>#REF!</v>
      </c>
      <c r="O1060" s="211" t="e">
        <f t="shared" si="2023"/>
        <v>#REF!</v>
      </c>
      <c r="P1060" s="211" t="e">
        <f t="shared" si="2023"/>
        <v>#REF!</v>
      </c>
      <c r="Q1060" s="211" t="e">
        <f t="shared" si="2011"/>
        <v>#REF!</v>
      </c>
      <c r="R1060" s="211" t="e">
        <f t="shared" si="2024"/>
        <v>#REF!</v>
      </c>
      <c r="S1060" s="211" t="e">
        <f t="shared" si="2013"/>
        <v>#REF!</v>
      </c>
      <c r="T1060" s="211" t="e">
        <f t="shared" si="2014"/>
        <v>#REF!</v>
      </c>
      <c r="U1060" s="211" t="e">
        <f t="shared" si="2015"/>
        <v>#REF!</v>
      </c>
      <c r="V1060" s="211" t="e">
        <f t="shared" si="2016"/>
        <v>#REF!</v>
      </c>
      <c r="W1060" s="211" t="e">
        <f t="shared" si="2017"/>
        <v>#REF!</v>
      </c>
      <c r="X1060" s="211" t="e">
        <f t="shared" si="2018"/>
        <v>#REF!</v>
      </c>
      <c r="Y1060" s="211" t="e">
        <f t="shared" si="2019"/>
        <v>#REF!</v>
      </c>
      <c r="Z1060" s="211" t="e">
        <f t="shared" si="2020"/>
        <v>#REF!</v>
      </c>
      <c r="AA1060" s="211" t="e">
        <f t="shared" si="2021"/>
        <v>#REF!</v>
      </c>
      <c r="AB1060" s="211" t="e">
        <f t="shared" si="2022"/>
        <v>#REF!</v>
      </c>
    </row>
    <row r="1061" spans="1:28" ht="25.5" hidden="1" customHeight="1" x14ac:dyDescent="0.2">
      <c r="A1061" s="213" t="s">
        <v>45</v>
      </c>
      <c r="B1061" s="225">
        <v>811</v>
      </c>
      <c r="C1061" s="206" t="s">
        <v>194</v>
      </c>
      <c r="D1061" s="206" t="s">
        <v>208</v>
      </c>
      <c r="E1061" s="206" t="s">
        <v>46</v>
      </c>
      <c r="F1061" s="206"/>
      <c r="G1061" s="211"/>
      <c r="H1061" s="211"/>
      <c r="I1061" s="211" t="e">
        <f>#REF!+G1061</f>
        <v>#REF!</v>
      </c>
      <c r="J1061" s="211" t="e">
        <f t="shared" si="2012"/>
        <v>#REF!</v>
      </c>
      <c r="K1061" s="211" t="e">
        <f t="shared" si="2023"/>
        <v>#REF!</v>
      </c>
      <c r="L1061" s="211" t="e">
        <f t="shared" si="2023"/>
        <v>#REF!</v>
      </c>
      <c r="M1061" s="211" t="e">
        <f t="shared" si="2023"/>
        <v>#REF!</v>
      </c>
      <c r="N1061" s="211" t="e">
        <f t="shared" si="2023"/>
        <v>#REF!</v>
      </c>
      <c r="O1061" s="211" t="e">
        <f t="shared" si="2023"/>
        <v>#REF!</v>
      </c>
      <c r="P1061" s="211" t="e">
        <f t="shared" si="2023"/>
        <v>#REF!</v>
      </c>
      <c r="Q1061" s="211" t="e">
        <f t="shared" si="2011"/>
        <v>#REF!</v>
      </c>
      <c r="R1061" s="211" t="e">
        <f t="shared" si="2024"/>
        <v>#REF!</v>
      </c>
      <c r="S1061" s="211" t="e">
        <f t="shared" si="2013"/>
        <v>#REF!</v>
      </c>
      <c r="T1061" s="211" t="e">
        <f t="shared" si="2014"/>
        <v>#REF!</v>
      </c>
      <c r="U1061" s="211" t="e">
        <f t="shared" si="2015"/>
        <v>#REF!</v>
      </c>
      <c r="V1061" s="211" t="e">
        <f t="shared" si="2016"/>
        <v>#REF!</v>
      </c>
      <c r="W1061" s="211" t="e">
        <f t="shared" si="2017"/>
        <v>#REF!</v>
      </c>
      <c r="X1061" s="211" t="e">
        <f t="shared" si="2018"/>
        <v>#REF!</v>
      </c>
      <c r="Y1061" s="211" t="e">
        <f t="shared" si="2019"/>
        <v>#REF!</v>
      </c>
      <c r="Z1061" s="211" t="e">
        <f t="shared" si="2020"/>
        <v>#REF!</v>
      </c>
      <c r="AA1061" s="211" t="e">
        <f t="shared" si="2021"/>
        <v>#REF!</v>
      </c>
      <c r="AB1061" s="211" t="e">
        <f t="shared" si="2022"/>
        <v>#REF!</v>
      </c>
    </row>
    <row r="1062" spans="1:28" ht="12.75" hidden="1" customHeight="1" x14ac:dyDescent="0.2">
      <c r="A1062" s="213" t="s">
        <v>299</v>
      </c>
      <c r="B1062" s="225">
        <v>811</v>
      </c>
      <c r="C1062" s="206" t="s">
        <v>194</v>
      </c>
      <c r="D1062" s="206" t="s">
        <v>208</v>
      </c>
      <c r="E1062" s="206" t="s">
        <v>47</v>
      </c>
      <c r="F1062" s="206"/>
      <c r="G1062" s="211"/>
      <c r="H1062" s="211"/>
      <c r="I1062" s="211" t="e">
        <f>#REF!+G1062</f>
        <v>#REF!</v>
      </c>
      <c r="J1062" s="211" t="e">
        <f t="shared" si="2012"/>
        <v>#REF!</v>
      </c>
      <c r="K1062" s="211" t="e">
        <f t="shared" si="2023"/>
        <v>#REF!</v>
      </c>
      <c r="L1062" s="211" t="e">
        <f t="shared" si="2023"/>
        <v>#REF!</v>
      </c>
      <c r="M1062" s="211" t="e">
        <f t="shared" si="2023"/>
        <v>#REF!</v>
      </c>
      <c r="N1062" s="211" t="e">
        <f t="shared" si="2023"/>
        <v>#REF!</v>
      </c>
      <c r="O1062" s="211" t="e">
        <f t="shared" si="2023"/>
        <v>#REF!</v>
      </c>
      <c r="P1062" s="211" t="e">
        <f t="shared" si="2023"/>
        <v>#REF!</v>
      </c>
      <c r="Q1062" s="211" t="e">
        <f t="shared" si="2011"/>
        <v>#REF!</v>
      </c>
      <c r="R1062" s="211" t="e">
        <f t="shared" si="2024"/>
        <v>#REF!</v>
      </c>
      <c r="S1062" s="211" t="e">
        <f t="shared" si="2013"/>
        <v>#REF!</v>
      </c>
      <c r="T1062" s="211" t="e">
        <f t="shared" si="2014"/>
        <v>#REF!</v>
      </c>
      <c r="U1062" s="211" t="e">
        <f t="shared" si="2015"/>
        <v>#REF!</v>
      </c>
      <c r="V1062" s="211" t="e">
        <f t="shared" si="2016"/>
        <v>#REF!</v>
      </c>
      <c r="W1062" s="211" t="e">
        <f t="shared" si="2017"/>
        <v>#REF!</v>
      </c>
      <c r="X1062" s="211" t="e">
        <f t="shared" si="2018"/>
        <v>#REF!</v>
      </c>
      <c r="Y1062" s="211" t="e">
        <f t="shared" si="2019"/>
        <v>#REF!</v>
      </c>
      <c r="Z1062" s="211" t="e">
        <f t="shared" si="2020"/>
        <v>#REF!</v>
      </c>
      <c r="AA1062" s="211" t="e">
        <f t="shared" si="2021"/>
        <v>#REF!</v>
      </c>
      <c r="AB1062" s="211" t="e">
        <f t="shared" si="2022"/>
        <v>#REF!</v>
      </c>
    </row>
    <row r="1063" spans="1:28" ht="12.75" hidden="1" customHeight="1" x14ac:dyDescent="0.2">
      <c r="A1063" s="213" t="s">
        <v>300</v>
      </c>
      <c r="B1063" s="225">
        <v>811</v>
      </c>
      <c r="C1063" s="206" t="s">
        <v>194</v>
      </c>
      <c r="D1063" s="206" t="s">
        <v>208</v>
      </c>
      <c r="E1063" s="206" t="s">
        <v>47</v>
      </c>
      <c r="F1063" s="206" t="s">
        <v>301</v>
      </c>
      <c r="G1063" s="211"/>
      <c r="H1063" s="211"/>
      <c r="I1063" s="211" t="e">
        <f>#REF!+G1063</f>
        <v>#REF!</v>
      </c>
      <c r="J1063" s="211" t="e">
        <f t="shared" si="2012"/>
        <v>#REF!</v>
      </c>
      <c r="K1063" s="211" t="e">
        <f t="shared" si="2023"/>
        <v>#REF!</v>
      </c>
      <c r="L1063" s="211" t="e">
        <f t="shared" si="2023"/>
        <v>#REF!</v>
      </c>
      <c r="M1063" s="211" t="e">
        <f t="shared" si="2023"/>
        <v>#REF!</v>
      </c>
      <c r="N1063" s="211" t="e">
        <f t="shared" si="2023"/>
        <v>#REF!</v>
      </c>
      <c r="O1063" s="211" t="e">
        <f t="shared" si="2023"/>
        <v>#REF!</v>
      </c>
      <c r="P1063" s="211" t="e">
        <f t="shared" si="2023"/>
        <v>#REF!</v>
      </c>
      <c r="Q1063" s="211" t="e">
        <f t="shared" si="2011"/>
        <v>#REF!</v>
      </c>
      <c r="R1063" s="211" t="e">
        <f t="shared" si="2024"/>
        <v>#REF!</v>
      </c>
      <c r="S1063" s="211" t="e">
        <f t="shared" si="2013"/>
        <v>#REF!</v>
      </c>
      <c r="T1063" s="211" t="e">
        <f t="shared" si="2014"/>
        <v>#REF!</v>
      </c>
      <c r="U1063" s="211" t="e">
        <f t="shared" si="2015"/>
        <v>#REF!</v>
      </c>
      <c r="V1063" s="211" t="e">
        <f t="shared" si="2016"/>
        <v>#REF!</v>
      </c>
      <c r="W1063" s="211" t="e">
        <f t="shared" si="2017"/>
        <v>#REF!</v>
      </c>
      <c r="X1063" s="211" t="e">
        <f t="shared" si="2018"/>
        <v>#REF!</v>
      </c>
      <c r="Y1063" s="211" t="e">
        <f t="shared" si="2019"/>
        <v>#REF!</v>
      </c>
      <c r="Z1063" s="211" t="e">
        <f t="shared" si="2020"/>
        <v>#REF!</v>
      </c>
      <c r="AA1063" s="211" t="e">
        <f t="shared" si="2021"/>
        <v>#REF!</v>
      </c>
      <c r="AB1063" s="211" t="e">
        <f t="shared" si="2022"/>
        <v>#REF!</v>
      </c>
    </row>
    <row r="1064" spans="1:28" ht="12.75" hidden="1" customHeight="1" x14ac:dyDescent="0.2">
      <c r="A1064" s="213" t="s">
        <v>302</v>
      </c>
      <c r="B1064" s="225">
        <v>811</v>
      </c>
      <c r="C1064" s="206" t="s">
        <v>194</v>
      </c>
      <c r="D1064" s="206" t="s">
        <v>208</v>
      </c>
      <c r="E1064" s="206" t="s">
        <v>47</v>
      </c>
      <c r="F1064" s="206" t="s">
        <v>303</v>
      </c>
      <c r="G1064" s="211"/>
      <c r="H1064" s="211"/>
      <c r="I1064" s="211" t="e">
        <f>#REF!+G1064</f>
        <v>#REF!</v>
      </c>
      <c r="J1064" s="211" t="e">
        <f t="shared" si="2012"/>
        <v>#REF!</v>
      </c>
      <c r="K1064" s="211" t="e">
        <f t="shared" si="2023"/>
        <v>#REF!</v>
      </c>
      <c r="L1064" s="211" t="e">
        <f t="shared" si="2023"/>
        <v>#REF!</v>
      </c>
      <c r="M1064" s="211" t="e">
        <f t="shared" si="2023"/>
        <v>#REF!</v>
      </c>
      <c r="N1064" s="211" t="e">
        <f t="shared" si="2023"/>
        <v>#REF!</v>
      </c>
      <c r="O1064" s="211" t="e">
        <f t="shared" si="2023"/>
        <v>#REF!</v>
      </c>
      <c r="P1064" s="211" t="e">
        <f t="shared" si="2023"/>
        <v>#REF!</v>
      </c>
      <c r="Q1064" s="211" t="e">
        <f t="shared" si="2011"/>
        <v>#REF!</v>
      </c>
      <c r="R1064" s="211" t="e">
        <f t="shared" si="2024"/>
        <v>#REF!</v>
      </c>
      <c r="S1064" s="211" t="e">
        <f t="shared" si="2013"/>
        <v>#REF!</v>
      </c>
      <c r="T1064" s="211" t="e">
        <f t="shared" si="2014"/>
        <v>#REF!</v>
      </c>
      <c r="U1064" s="211" t="e">
        <f t="shared" si="2015"/>
        <v>#REF!</v>
      </c>
      <c r="V1064" s="211" t="e">
        <f t="shared" si="2016"/>
        <v>#REF!</v>
      </c>
      <c r="W1064" s="211" t="e">
        <f t="shared" si="2017"/>
        <v>#REF!</v>
      </c>
      <c r="X1064" s="211" t="e">
        <f t="shared" si="2018"/>
        <v>#REF!</v>
      </c>
      <c r="Y1064" s="211" t="e">
        <f t="shared" si="2019"/>
        <v>#REF!</v>
      </c>
      <c r="Z1064" s="211" t="e">
        <f t="shared" si="2020"/>
        <v>#REF!</v>
      </c>
      <c r="AA1064" s="211" t="e">
        <f t="shared" si="2021"/>
        <v>#REF!</v>
      </c>
      <c r="AB1064" s="211" t="e">
        <f t="shared" si="2022"/>
        <v>#REF!</v>
      </c>
    </row>
    <row r="1065" spans="1:28" ht="25.5" hidden="1" customHeight="1" x14ac:dyDescent="0.2">
      <c r="A1065" s="340" t="s">
        <v>229</v>
      </c>
      <c r="B1065" s="203">
        <v>811</v>
      </c>
      <c r="C1065" s="204" t="s">
        <v>202</v>
      </c>
      <c r="D1065" s="204" t="s">
        <v>198</v>
      </c>
      <c r="E1065" s="204"/>
      <c r="F1065" s="204"/>
      <c r="G1065" s="211"/>
      <c r="H1065" s="211"/>
      <c r="I1065" s="211" t="e">
        <f>#REF!+G1065</f>
        <v>#REF!</v>
      </c>
      <c r="J1065" s="211" t="e">
        <f t="shared" si="2012"/>
        <v>#REF!</v>
      </c>
      <c r="K1065" s="211" t="e">
        <f t="shared" si="2023"/>
        <v>#REF!</v>
      </c>
      <c r="L1065" s="211" t="e">
        <f t="shared" si="2023"/>
        <v>#REF!</v>
      </c>
      <c r="M1065" s="211" t="e">
        <f t="shared" si="2023"/>
        <v>#REF!</v>
      </c>
      <c r="N1065" s="211" t="e">
        <f t="shared" si="2023"/>
        <v>#REF!</v>
      </c>
      <c r="O1065" s="211" t="e">
        <f t="shared" si="2023"/>
        <v>#REF!</v>
      </c>
      <c r="P1065" s="211" t="e">
        <f t="shared" si="2023"/>
        <v>#REF!</v>
      </c>
      <c r="Q1065" s="211" t="e">
        <f t="shared" si="2011"/>
        <v>#REF!</v>
      </c>
      <c r="R1065" s="211" t="e">
        <f t="shared" si="2024"/>
        <v>#REF!</v>
      </c>
      <c r="S1065" s="211" t="e">
        <f t="shared" si="2013"/>
        <v>#REF!</v>
      </c>
      <c r="T1065" s="211" t="e">
        <f t="shared" si="2014"/>
        <v>#REF!</v>
      </c>
      <c r="U1065" s="211" t="e">
        <f t="shared" si="2015"/>
        <v>#REF!</v>
      </c>
      <c r="V1065" s="211" t="e">
        <f t="shared" si="2016"/>
        <v>#REF!</v>
      </c>
      <c r="W1065" s="211" t="e">
        <f t="shared" si="2017"/>
        <v>#REF!</v>
      </c>
      <c r="X1065" s="211" t="e">
        <f t="shared" si="2018"/>
        <v>#REF!</v>
      </c>
      <c r="Y1065" s="211" t="e">
        <f t="shared" si="2019"/>
        <v>#REF!</v>
      </c>
      <c r="Z1065" s="211" t="e">
        <f t="shared" si="2020"/>
        <v>#REF!</v>
      </c>
      <c r="AA1065" s="211" t="e">
        <f t="shared" si="2021"/>
        <v>#REF!</v>
      </c>
      <c r="AB1065" s="211" t="e">
        <f t="shared" si="2022"/>
        <v>#REF!</v>
      </c>
    </row>
    <row r="1066" spans="1:28" ht="12.75" hidden="1" customHeight="1" x14ac:dyDescent="0.2">
      <c r="A1066" s="213" t="s">
        <v>358</v>
      </c>
      <c r="B1066" s="225">
        <v>811</v>
      </c>
      <c r="C1066" s="206" t="s">
        <v>202</v>
      </c>
      <c r="D1066" s="206" t="s">
        <v>198</v>
      </c>
      <c r="E1066" s="206" t="s">
        <v>359</v>
      </c>
      <c r="F1066" s="206"/>
      <c r="G1066" s="211"/>
      <c r="H1066" s="211"/>
      <c r="I1066" s="211" t="e">
        <f>#REF!+G1066</f>
        <v>#REF!</v>
      </c>
      <c r="J1066" s="211" t="e">
        <f t="shared" si="2012"/>
        <v>#REF!</v>
      </c>
      <c r="K1066" s="211" t="e">
        <f t="shared" si="2023"/>
        <v>#REF!</v>
      </c>
      <c r="L1066" s="211" t="e">
        <f t="shared" si="2023"/>
        <v>#REF!</v>
      </c>
      <c r="M1066" s="211" t="e">
        <f t="shared" si="2023"/>
        <v>#REF!</v>
      </c>
      <c r="N1066" s="211" t="e">
        <f t="shared" si="2023"/>
        <v>#REF!</v>
      </c>
      <c r="O1066" s="211" t="e">
        <f t="shared" si="2023"/>
        <v>#REF!</v>
      </c>
      <c r="P1066" s="211" t="e">
        <f t="shared" si="2023"/>
        <v>#REF!</v>
      </c>
      <c r="Q1066" s="211" t="e">
        <f t="shared" si="2023"/>
        <v>#REF!</v>
      </c>
      <c r="R1066" s="211" t="e">
        <f t="shared" si="2024"/>
        <v>#REF!</v>
      </c>
      <c r="S1066" s="211" t="e">
        <f t="shared" si="2013"/>
        <v>#REF!</v>
      </c>
      <c r="T1066" s="211" t="e">
        <f t="shared" si="2014"/>
        <v>#REF!</v>
      </c>
      <c r="U1066" s="211" t="e">
        <f t="shared" si="2015"/>
        <v>#REF!</v>
      </c>
      <c r="V1066" s="211" t="e">
        <f t="shared" si="2016"/>
        <v>#REF!</v>
      </c>
      <c r="W1066" s="211" t="e">
        <f t="shared" si="2017"/>
        <v>#REF!</v>
      </c>
      <c r="X1066" s="211" t="e">
        <f t="shared" si="2018"/>
        <v>#REF!</v>
      </c>
      <c r="Y1066" s="211" t="e">
        <f t="shared" si="2019"/>
        <v>#REF!</v>
      </c>
      <c r="Z1066" s="211" t="e">
        <f t="shared" si="2020"/>
        <v>#REF!</v>
      </c>
      <c r="AA1066" s="211" t="e">
        <f t="shared" si="2021"/>
        <v>#REF!</v>
      </c>
      <c r="AB1066" s="211" t="e">
        <f t="shared" si="2022"/>
        <v>#REF!</v>
      </c>
    </row>
    <row r="1067" spans="1:28" ht="12.75" hidden="1" customHeight="1" x14ac:dyDescent="0.2">
      <c r="A1067" s="213" t="s">
        <v>360</v>
      </c>
      <c r="B1067" s="225">
        <v>811</v>
      </c>
      <c r="C1067" s="206" t="s">
        <v>202</v>
      </c>
      <c r="D1067" s="206" t="s">
        <v>198</v>
      </c>
      <c r="E1067" s="206" t="s">
        <v>361</v>
      </c>
      <c r="F1067" s="206"/>
      <c r="G1067" s="211"/>
      <c r="H1067" s="211"/>
      <c r="I1067" s="211" t="e">
        <f>#REF!+G1067</f>
        <v>#REF!</v>
      </c>
      <c r="J1067" s="211" t="e">
        <f t="shared" si="2012"/>
        <v>#REF!</v>
      </c>
      <c r="K1067" s="211" t="e">
        <f t="shared" si="2023"/>
        <v>#REF!</v>
      </c>
      <c r="L1067" s="211" t="e">
        <f t="shared" si="2023"/>
        <v>#REF!</v>
      </c>
      <c r="M1067" s="211" t="e">
        <f t="shared" si="2023"/>
        <v>#REF!</v>
      </c>
      <c r="N1067" s="211" t="e">
        <f t="shared" si="2023"/>
        <v>#REF!</v>
      </c>
      <c r="O1067" s="211" t="e">
        <f t="shared" si="2023"/>
        <v>#REF!</v>
      </c>
      <c r="P1067" s="211" t="e">
        <f t="shared" si="2023"/>
        <v>#REF!</v>
      </c>
      <c r="Q1067" s="211" t="e">
        <f t="shared" si="2023"/>
        <v>#REF!</v>
      </c>
      <c r="R1067" s="211" t="e">
        <f t="shared" si="2024"/>
        <v>#REF!</v>
      </c>
      <c r="S1067" s="211" t="e">
        <f t="shared" si="2013"/>
        <v>#REF!</v>
      </c>
      <c r="T1067" s="211" t="e">
        <f t="shared" si="2014"/>
        <v>#REF!</v>
      </c>
      <c r="U1067" s="211" t="e">
        <f t="shared" si="2015"/>
        <v>#REF!</v>
      </c>
      <c r="V1067" s="211" t="e">
        <f t="shared" si="2016"/>
        <v>#REF!</v>
      </c>
      <c r="W1067" s="211" t="e">
        <f t="shared" si="2017"/>
        <v>#REF!</v>
      </c>
      <c r="X1067" s="211" t="e">
        <f t="shared" si="2018"/>
        <v>#REF!</v>
      </c>
      <c r="Y1067" s="211" t="e">
        <f t="shared" si="2019"/>
        <v>#REF!</v>
      </c>
      <c r="Z1067" s="211" t="e">
        <f t="shared" si="2020"/>
        <v>#REF!</v>
      </c>
      <c r="AA1067" s="211" t="e">
        <f t="shared" si="2021"/>
        <v>#REF!</v>
      </c>
      <c r="AB1067" s="211" t="e">
        <f t="shared" si="2022"/>
        <v>#REF!</v>
      </c>
    </row>
    <row r="1068" spans="1:28" ht="12.75" hidden="1" customHeight="1" x14ac:dyDescent="0.2">
      <c r="A1068" s="213" t="s">
        <v>300</v>
      </c>
      <c r="B1068" s="225">
        <v>811</v>
      </c>
      <c r="C1068" s="206" t="s">
        <v>202</v>
      </c>
      <c r="D1068" s="206" t="s">
        <v>198</v>
      </c>
      <c r="E1068" s="206" t="s">
        <v>361</v>
      </c>
      <c r="F1068" s="206" t="s">
        <v>301</v>
      </c>
      <c r="G1068" s="211"/>
      <c r="H1068" s="211"/>
      <c r="I1068" s="211" t="e">
        <f>#REF!+G1068</f>
        <v>#REF!</v>
      </c>
      <c r="J1068" s="211" t="e">
        <f t="shared" si="2012"/>
        <v>#REF!</v>
      </c>
      <c r="K1068" s="211" t="e">
        <f t="shared" si="2023"/>
        <v>#REF!</v>
      </c>
      <c r="L1068" s="211" t="e">
        <f t="shared" si="2023"/>
        <v>#REF!</v>
      </c>
      <c r="M1068" s="211" t="e">
        <f t="shared" si="2023"/>
        <v>#REF!</v>
      </c>
      <c r="N1068" s="211" t="e">
        <f t="shared" si="2023"/>
        <v>#REF!</v>
      </c>
      <c r="O1068" s="211" t="e">
        <f t="shared" si="2023"/>
        <v>#REF!</v>
      </c>
      <c r="P1068" s="211" t="e">
        <f t="shared" si="2023"/>
        <v>#REF!</v>
      </c>
      <c r="Q1068" s="211" t="e">
        <f t="shared" si="2023"/>
        <v>#REF!</v>
      </c>
      <c r="R1068" s="211" t="e">
        <f t="shared" si="2024"/>
        <v>#REF!</v>
      </c>
      <c r="S1068" s="211" t="e">
        <f t="shared" si="2013"/>
        <v>#REF!</v>
      </c>
      <c r="T1068" s="211" t="e">
        <f t="shared" si="2014"/>
        <v>#REF!</v>
      </c>
      <c r="U1068" s="211" t="e">
        <f t="shared" si="2015"/>
        <v>#REF!</v>
      </c>
      <c r="V1068" s="211" t="e">
        <f t="shared" si="2016"/>
        <v>#REF!</v>
      </c>
      <c r="W1068" s="211" t="e">
        <f t="shared" si="2017"/>
        <v>#REF!</v>
      </c>
      <c r="X1068" s="211" t="e">
        <f t="shared" si="2018"/>
        <v>#REF!</v>
      </c>
      <c r="Y1068" s="211" t="e">
        <f t="shared" si="2019"/>
        <v>#REF!</v>
      </c>
      <c r="Z1068" s="211" t="e">
        <f t="shared" si="2020"/>
        <v>#REF!</v>
      </c>
      <c r="AA1068" s="211" t="e">
        <f t="shared" si="2021"/>
        <v>#REF!</v>
      </c>
      <c r="AB1068" s="211" t="e">
        <f t="shared" si="2022"/>
        <v>#REF!</v>
      </c>
    </row>
    <row r="1069" spans="1:28" ht="12.75" hidden="1" customHeight="1" x14ac:dyDescent="0.2">
      <c r="A1069" s="396" t="s">
        <v>49</v>
      </c>
      <c r="B1069" s="397"/>
      <c r="C1069" s="397"/>
      <c r="D1069" s="397"/>
      <c r="E1069" s="397"/>
      <c r="F1069" s="397"/>
      <c r="G1069" s="211"/>
      <c r="H1069" s="211"/>
      <c r="I1069" s="211" t="e">
        <f>#REF!+G1069</f>
        <v>#REF!</v>
      </c>
      <c r="J1069" s="211" t="e">
        <f t="shared" si="2012"/>
        <v>#REF!</v>
      </c>
      <c r="K1069" s="211" t="e">
        <f t="shared" si="2023"/>
        <v>#REF!</v>
      </c>
      <c r="L1069" s="211" t="e">
        <f t="shared" si="2023"/>
        <v>#REF!</v>
      </c>
      <c r="M1069" s="211" t="e">
        <f t="shared" si="2023"/>
        <v>#REF!</v>
      </c>
      <c r="N1069" s="211" t="e">
        <f t="shared" si="2023"/>
        <v>#REF!</v>
      </c>
      <c r="O1069" s="211" t="e">
        <f t="shared" si="2023"/>
        <v>#REF!</v>
      </c>
      <c r="P1069" s="211" t="e">
        <f t="shared" si="2023"/>
        <v>#REF!</v>
      </c>
      <c r="Q1069" s="211" t="e">
        <f t="shared" si="2023"/>
        <v>#REF!</v>
      </c>
      <c r="R1069" s="211" t="e">
        <f t="shared" si="2024"/>
        <v>#REF!</v>
      </c>
      <c r="S1069" s="211" t="e">
        <f t="shared" si="2013"/>
        <v>#REF!</v>
      </c>
      <c r="T1069" s="211" t="e">
        <f t="shared" si="2014"/>
        <v>#REF!</v>
      </c>
      <c r="U1069" s="211" t="e">
        <f t="shared" si="2015"/>
        <v>#REF!</v>
      </c>
      <c r="V1069" s="211" t="e">
        <f t="shared" si="2016"/>
        <v>#REF!</v>
      </c>
      <c r="W1069" s="211" t="e">
        <f t="shared" si="2017"/>
        <v>#REF!</v>
      </c>
      <c r="X1069" s="211" t="e">
        <f t="shared" si="2018"/>
        <v>#REF!</v>
      </c>
      <c r="Y1069" s="211" t="e">
        <f t="shared" si="2019"/>
        <v>#REF!</v>
      </c>
      <c r="Z1069" s="211" t="e">
        <f t="shared" si="2020"/>
        <v>#REF!</v>
      </c>
      <c r="AA1069" s="211" t="e">
        <f t="shared" si="2021"/>
        <v>#REF!</v>
      </c>
      <c r="AB1069" s="211" t="e">
        <f t="shared" si="2022"/>
        <v>#REF!</v>
      </c>
    </row>
    <row r="1070" spans="1:28" ht="12.75" hidden="1" customHeight="1" x14ac:dyDescent="0.2">
      <c r="A1070" s="340" t="s">
        <v>306</v>
      </c>
      <c r="B1070" s="204" t="s">
        <v>50</v>
      </c>
      <c r="C1070" s="204" t="s">
        <v>196</v>
      </c>
      <c r="D1070" s="204"/>
      <c r="E1070" s="204"/>
      <c r="F1070" s="204"/>
      <c r="G1070" s="211"/>
      <c r="H1070" s="211"/>
      <c r="I1070" s="211" t="e">
        <f>#REF!+G1070</f>
        <v>#REF!</v>
      </c>
      <c r="J1070" s="211" t="e">
        <f t="shared" si="2012"/>
        <v>#REF!</v>
      </c>
      <c r="K1070" s="211" t="e">
        <f t="shared" si="2023"/>
        <v>#REF!</v>
      </c>
      <c r="L1070" s="211" t="e">
        <f t="shared" si="2023"/>
        <v>#REF!</v>
      </c>
      <c r="M1070" s="211" t="e">
        <f t="shared" si="2023"/>
        <v>#REF!</v>
      </c>
      <c r="N1070" s="211" t="e">
        <f t="shared" si="2023"/>
        <v>#REF!</v>
      </c>
      <c r="O1070" s="211" t="e">
        <f t="shared" si="2023"/>
        <v>#REF!</v>
      </c>
      <c r="P1070" s="211" t="e">
        <f t="shared" si="2023"/>
        <v>#REF!</v>
      </c>
      <c r="Q1070" s="211" t="e">
        <f t="shared" si="2023"/>
        <v>#REF!</v>
      </c>
      <c r="R1070" s="211" t="e">
        <f t="shared" si="2024"/>
        <v>#REF!</v>
      </c>
      <c r="S1070" s="211" t="e">
        <f t="shared" si="2013"/>
        <v>#REF!</v>
      </c>
      <c r="T1070" s="211" t="e">
        <f t="shared" si="2014"/>
        <v>#REF!</v>
      </c>
      <c r="U1070" s="211" t="e">
        <f t="shared" si="2015"/>
        <v>#REF!</v>
      </c>
      <c r="V1070" s="211" t="e">
        <f t="shared" si="2016"/>
        <v>#REF!</v>
      </c>
      <c r="W1070" s="211" t="e">
        <f t="shared" si="2017"/>
        <v>#REF!</v>
      </c>
      <c r="X1070" s="211" t="e">
        <f t="shared" si="2018"/>
        <v>#REF!</v>
      </c>
      <c r="Y1070" s="211" t="e">
        <f t="shared" si="2019"/>
        <v>#REF!</v>
      </c>
      <c r="Z1070" s="211" t="e">
        <f t="shared" si="2020"/>
        <v>#REF!</v>
      </c>
      <c r="AA1070" s="211" t="e">
        <f t="shared" si="2021"/>
        <v>#REF!</v>
      </c>
      <c r="AB1070" s="211" t="e">
        <f t="shared" si="2022"/>
        <v>#REF!</v>
      </c>
    </row>
    <row r="1071" spans="1:28" ht="12.75" hidden="1" customHeight="1" x14ac:dyDescent="0.2">
      <c r="A1071" s="340" t="s">
        <v>216</v>
      </c>
      <c r="B1071" s="204" t="s">
        <v>50</v>
      </c>
      <c r="C1071" s="204" t="s">
        <v>196</v>
      </c>
      <c r="D1071" s="204" t="s">
        <v>190</v>
      </c>
      <c r="E1071" s="204"/>
      <c r="F1071" s="204"/>
      <c r="G1071" s="211"/>
      <c r="H1071" s="211"/>
      <c r="I1071" s="211" t="e">
        <f>#REF!+G1071</f>
        <v>#REF!</v>
      </c>
      <c r="J1071" s="211" t="e">
        <f t="shared" si="2012"/>
        <v>#REF!</v>
      </c>
      <c r="K1071" s="211" t="e">
        <f t="shared" si="2023"/>
        <v>#REF!</v>
      </c>
      <c r="L1071" s="211" t="e">
        <f t="shared" si="2023"/>
        <v>#REF!</v>
      </c>
      <c r="M1071" s="211" t="e">
        <f t="shared" si="2023"/>
        <v>#REF!</v>
      </c>
      <c r="N1071" s="211" t="e">
        <f t="shared" si="2023"/>
        <v>#REF!</v>
      </c>
      <c r="O1071" s="211" t="e">
        <f t="shared" si="2023"/>
        <v>#REF!</v>
      </c>
      <c r="P1071" s="211" t="e">
        <f t="shared" si="2023"/>
        <v>#REF!</v>
      </c>
      <c r="Q1071" s="211" t="e">
        <f t="shared" si="2023"/>
        <v>#REF!</v>
      </c>
      <c r="R1071" s="211" t="e">
        <f t="shared" si="2024"/>
        <v>#REF!</v>
      </c>
      <c r="S1071" s="211" t="e">
        <f t="shared" si="2013"/>
        <v>#REF!</v>
      </c>
      <c r="T1071" s="211" t="e">
        <f t="shared" si="2014"/>
        <v>#REF!</v>
      </c>
      <c r="U1071" s="211" t="e">
        <f t="shared" si="2015"/>
        <v>#REF!</v>
      </c>
      <c r="V1071" s="211" t="e">
        <f t="shared" si="2016"/>
        <v>#REF!</v>
      </c>
      <c r="W1071" s="211" t="e">
        <f t="shared" si="2017"/>
        <v>#REF!</v>
      </c>
      <c r="X1071" s="211" t="e">
        <f t="shared" si="2018"/>
        <v>#REF!</v>
      </c>
      <c r="Y1071" s="211" t="e">
        <f t="shared" si="2019"/>
        <v>#REF!</v>
      </c>
      <c r="Z1071" s="211" t="e">
        <f t="shared" si="2020"/>
        <v>#REF!</v>
      </c>
      <c r="AA1071" s="211" t="e">
        <f t="shared" si="2021"/>
        <v>#REF!</v>
      </c>
      <c r="AB1071" s="211" t="e">
        <f t="shared" si="2022"/>
        <v>#REF!</v>
      </c>
    </row>
    <row r="1072" spans="1:28" ht="38.25" hidden="1" customHeight="1" x14ac:dyDescent="0.2">
      <c r="A1072" s="213" t="s">
        <v>123</v>
      </c>
      <c r="B1072" s="206" t="s">
        <v>50</v>
      </c>
      <c r="C1072" s="206" t="s">
        <v>196</v>
      </c>
      <c r="D1072" s="206" t="s">
        <v>190</v>
      </c>
      <c r="E1072" s="214" t="s">
        <v>332</v>
      </c>
      <c r="F1072" s="204"/>
      <c r="G1072" s="211"/>
      <c r="H1072" s="211"/>
      <c r="I1072" s="211" t="e">
        <f>#REF!+G1072</f>
        <v>#REF!</v>
      </c>
      <c r="J1072" s="211" t="e">
        <f t="shared" si="2012"/>
        <v>#REF!</v>
      </c>
      <c r="K1072" s="211" t="e">
        <f t="shared" si="2023"/>
        <v>#REF!</v>
      </c>
      <c r="L1072" s="211" t="e">
        <f t="shared" si="2023"/>
        <v>#REF!</v>
      </c>
      <c r="M1072" s="211" t="e">
        <f t="shared" si="2023"/>
        <v>#REF!</v>
      </c>
      <c r="N1072" s="211" t="e">
        <f t="shared" si="2023"/>
        <v>#REF!</v>
      </c>
      <c r="O1072" s="211" t="e">
        <f t="shared" si="2023"/>
        <v>#REF!</v>
      </c>
      <c r="P1072" s="211" t="e">
        <f t="shared" si="2023"/>
        <v>#REF!</v>
      </c>
      <c r="Q1072" s="211" t="e">
        <f t="shared" si="2023"/>
        <v>#REF!</v>
      </c>
      <c r="R1072" s="211" t="e">
        <f t="shared" si="2024"/>
        <v>#REF!</v>
      </c>
      <c r="S1072" s="211" t="e">
        <f t="shared" si="2013"/>
        <v>#REF!</v>
      </c>
      <c r="T1072" s="211" t="e">
        <f t="shared" si="2014"/>
        <v>#REF!</v>
      </c>
      <c r="U1072" s="211" t="e">
        <f t="shared" si="2015"/>
        <v>#REF!</v>
      </c>
      <c r="V1072" s="211" t="e">
        <f t="shared" si="2016"/>
        <v>#REF!</v>
      </c>
      <c r="W1072" s="211" t="e">
        <f t="shared" si="2017"/>
        <v>#REF!</v>
      </c>
      <c r="X1072" s="211" t="e">
        <f t="shared" si="2018"/>
        <v>#REF!</v>
      </c>
      <c r="Y1072" s="211" t="e">
        <f t="shared" si="2019"/>
        <v>#REF!</v>
      </c>
      <c r="Z1072" s="211" t="e">
        <f t="shared" si="2020"/>
        <v>#REF!</v>
      </c>
      <c r="AA1072" s="211" t="e">
        <f t="shared" si="2021"/>
        <v>#REF!</v>
      </c>
      <c r="AB1072" s="211" t="e">
        <f t="shared" si="2022"/>
        <v>#REF!</v>
      </c>
    </row>
    <row r="1073" spans="1:28" ht="12.75" hidden="1" customHeight="1" x14ac:dyDescent="0.2">
      <c r="A1073" s="213" t="s">
        <v>333</v>
      </c>
      <c r="B1073" s="206" t="s">
        <v>50</v>
      </c>
      <c r="C1073" s="206" t="s">
        <v>196</v>
      </c>
      <c r="D1073" s="206" t="s">
        <v>190</v>
      </c>
      <c r="E1073" s="214" t="s">
        <v>334</v>
      </c>
      <c r="F1073" s="204"/>
      <c r="G1073" s="211"/>
      <c r="H1073" s="211"/>
      <c r="I1073" s="211" t="e">
        <f>#REF!+G1073</f>
        <v>#REF!</v>
      </c>
      <c r="J1073" s="211" t="e">
        <f t="shared" si="2012"/>
        <v>#REF!</v>
      </c>
      <c r="K1073" s="211" t="e">
        <f t="shared" si="2023"/>
        <v>#REF!</v>
      </c>
      <c r="L1073" s="211" t="e">
        <f t="shared" si="2023"/>
        <v>#REF!</v>
      </c>
      <c r="M1073" s="211" t="e">
        <f t="shared" si="2023"/>
        <v>#REF!</v>
      </c>
      <c r="N1073" s="211" t="e">
        <f t="shared" si="2023"/>
        <v>#REF!</v>
      </c>
      <c r="O1073" s="211" t="e">
        <f t="shared" si="2023"/>
        <v>#REF!</v>
      </c>
      <c r="P1073" s="211" t="e">
        <f t="shared" si="2023"/>
        <v>#REF!</v>
      </c>
      <c r="Q1073" s="211" t="e">
        <f t="shared" si="2023"/>
        <v>#REF!</v>
      </c>
      <c r="R1073" s="211" t="e">
        <f t="shared" si="2024"/>
        <v>#REF!</v>
      </c>
      <c r="S1073" s="211" t="e">
        <f t="shared" si="2013"/>
        <v>#REF!</v>
      </c>
      <c r="T1073" s="211" t="e">
        <f t="shared" si="2014"/>
        <v>#REF!</v>
      </c>
      <c r="U1073" s="211" t="e">
        <f t="shared" si="2015"/>
        <v>#REF!</v>
      </c>
      <c r="V1073" s="211" t="e">
        <f t="shared" si="2016"/>
        <v>#REF!</v>
      </c>
      <c r="W1073" s="211" t="e">
        <f t="shared" si="2017"/>
        <v>#REF!</v>
      </c>
      <c r="X1073" s="211" t="e">
        <f t="shared" si="2018"/>
        <v>#REF!</v>
      </c>
      <c r="Y1073" s="211" t="e">
        <f t="shared" si="2019"/>
        <v>#REF!</v>
      </c>
      <c r="Z1073" s="211" t="e">
        <f t="shared" si="2020"/>
        <v>#REF!</v>
      </c>
      <c r="AA1073" s="211" t="e">
        <f t="shared" si="2021"/>
        <v>#REF!</v>
      </c>
      <c r="AB1073" s="211" t="e">
        <f t="shared" si="2022"/>
        <v>#REF!</v>
      </c>
    </row>
    <row r="1074" spans="1:28" ht="12.75" hidden="1" customHeight="1" x14ac:dyDescent="0.2">
      <c r="A1074" s="213" t="s">
        <v>320</v>
      </c>
      <c r="B1074" s="206" t="s">
        <v>50</v>
      </c>
      <c r="C1074" s="206" t="s">
        <v>196</v>
      </c>
      <c r="D1074" s="206" t="s">
        <v>190</v>
      </c>
      <c r="E1074" s="214" t="s">
        <v>334</v>
      </c>
      <c r="F1074" s="206" t="s">
        <v>321</v>
      </c>
      <c r="G1074" s="211"/>
      <c r="H1074" s="211"/>
      <c r="I1074" s="211" t="e">
        <f>#REF!+G1074</f>
        <v>#REF!</v>
      </c>
      <c r="J1074" s="211" t="e">
        <f t="shared" si="2012"/>
        <v>#REF!</v>
      </c>
      <c r="K1074" s="211" t="e">
        <f t="shared" si="2023"/>
        <v>#REF!</v>
      </c>
      <c r="L1074" s="211" t="e">
        <f t="shared" si="2023"/>
        <v>#REF!</v>
      </c>
      <c r="M1074" s="211" t="e">
        <f t="shared" si="2023"/>
        <v>#REF!</v>
      </c>
      <c r="N1074" s="211" t="e">
        <f t="shared" si="2023"/>
        <v>#REF!</v>
      </c>
      <c r="O1074" s="211" t="e">
        <f t="shared" si="2023"/>
        <v>#REF!</v>
      </c>
      <c r="P1074" s="211" t="e">
        <f t="shared" si="2023"/>
        <v>#REF!</v>
      </c>
      <c r="Q1074" s="211" t="e">
        <f t="shared" si="2023"/>
        <v>#REF!</v>
      </c>
      <c r="R1074" s="211" t="e">
        <f t="shared" si="2024"/>
        <v>#REF!</v>
      </c>
      <c r="S1074" s="211" t="e">
        <f t="shared" si="2013"/>
        <v>#REF!</v>
      </c>
      <c r="T1074" s="211" t="e">
        <f t="shared" si="2014"/>
        <v>#REF!</v>
      </c>
      <c r="U1074" s="211" t="e">
        <f t="shared" si="2015"/>
        <v>#REF!</v>
      </c>
      <c r="V1074" s="211" t="e">
        <f t="shared" si="2016"/>
        <v>#REF!</v>
      </c>
      <c r="W1074" s="211" t="e">
        <f t="shared" si="2017"/>
        <v>#REF!</v>
      </c>
      <c r="X1074" s="211" t="e">
        <f t="shared" si="2018"/>
        <v>#REF!</v>
      </c>
      <c r="Y1074" s="211" t="e">
        <f t="shared" si="2019"/>
        <v>#REF!</v>
      </c>
      <c r="Z1074" s="211" t="e">
        <f t="shared" si="2020"/>
        <v>#REF!</v>
      </c>
      <c r="AA1074" s="211" t="e">
        <f t="shared" si="2021"/>
        <v>#REF!</v>
      </c>
      <c r="AB1074" s="211" t="e">
        <f t="shared" si="2022"/>
        <v>#REF!</v>
      </c>
    </row>
    <row r="1075" spans="1:28" ht="12.75" hidden="1" customHeight="1" x14ac:dyDescent="0.2">
      <c r="A1075" s="213" t="s">
        <v>344</v>
      </c>
      <c r="B1075" s="206" t="s">
        <v>50</v>
      </c>
      <c r="C1075" s="206" t="s">
        <v>196</v>
      </c>
      <c r="D1075" s="206" t="s">
        <v>190</v>
      </c>
      <c r="E1075" s="206" t="s">
        <v>51</v>
      </c>
      <c r="F1075" s="206"/>
      <c r="G1075" s="211"/>
      <c r="H1075" s="211"/>
      <c r="I1075" s="211" t="e">
        <f>#REF!+G1075</f>
        <v>#REF!</v>
      </c>
      <c r="J1075" s="211" t="e">
        <f t="shared" si="2012"/>
        <v>#REF!</v>
      </c>
      <c r="K1075" s="211" t="e">
        <f t="shared" si="2023"/>
        <v>#REF!</v>
      </c>
      <c r="L1075" s="211" t="e">
        <f t="shared" si="2023"/>
        <v>#REF!</v>
      </c>
      <c r="M1075" s="211" t="e">
        <f t="shared" si="2023"/>
        <v>#REF!</v>
      </c>
      <c r="N1075" s="211" t="e">
        <f t="shared" si="2023"/>
        <v>#REF!</v>
      </c>
      <c r="O1075" s="211" t="e">
        <f t="shared" si="2023"/>
        <v>#REF!</v>
      </c>
      <c r="P1075" s="211" t="e">
        <f t="shared" si="2023"/>
        <v>#REF!</v>
      </c>
      <c r="Q1075" s="211" t="e">
        <f t="shared" si="2023"/>
        <v>#REF!</v>
      </c>
      <c r="R1075" s="211" t="e">
        <f t="shared" si="2024"/>
        <v>#REF!</v>
      </c>
      <c r="S1075" s="211" t="e">
        <f t="shared" si="2013"/>
        <v>#REF!</v>
      </c>
      <c r="T1075" s="211" t="e">
        <f t="shared" si="2014"/>
        <v>#REF!</v>
      </c>
      <c r="U1075" s="211" t="e">
        <f t="shared" si="2015"/>
        <v>#REF!</v>
      </c>
      <c r="V1075" s="211" t="e">
        <f t="shared" si="2016"/>
        <v>#REF!</v>
      </c>
      <c r="W1075" s="211" t="e">
        <f t="shared" si="2017"/>
        <v>#REF!</v>
      </c>
      <c r="X1075" s="211" t="e">
        <f t="shared" si="2018"/>
        <v>#REF!</v>
      </c>
      <c r="Y1075" s="211" t="e">
        <f t="shared" si="2019"/>
        <v>#REF!</v>
      </c>
      <c r="Z1075" s="211" t="e">
        <f t="shared" si="2020"/>
        <v>#REF!</v>
      </c>
      <c r="AA1075" s="211" t="e">
        <f t="shared" si="2021"/>
        <v>#REF!</v>
      </c>
      <c r="AB1075" s="211" t="e">
        <f t="shared" si="2022"/>
        <v>#REF!</v>
      </c>
    </row>
    <row r="1076" spans="1:28" ht="38.25" hidden="1" customHeight="1" x14ac:dyDescent="0.2">
      <c r="A1076" s="213" t="s">
        <v>52</v>
      </c>
      <c r="B1076" s="206" t="s">
        <v>50</v>
      </c>
      <c r="C1076" s="206" t="s">
        <v>196</v>
      </c>
      <c r="D1076" s="206" t="s">
        <v>190</v>
      </c>
      <c r="E1076" s="206" t="s">
        <v>53</v>
      </c>
      <c r="F1076" s="206"/>
      <c r="G1076" s="211"/>
      <c r="H1076" s="211"/>
      <c r="I1076" s="211" t="e">
        <f>#REF!+G1076</f>
        <v>#REF!</v>
      </c>
      <c r="J1076" s="211" t="e">
        <f t="shared" si="2012"/>
        <v>#REF!</v>
      </c>
      <c r="K1076" s="211" t="e">
        <f t="shared" si="2023"/>
        <v>#REF!</v>
      </c>
      <c r="L1076" s="211" t="e">
        <f t="shared" si="2023"/>
        <v>#REF!</v>
      </c>
      <c r="M1076" s="211" t="e">
        <f t="shared" si="2023"/>
        <v>#REF!</v>
      </c>
      <c r="N1076" s="211" t="e">
        <f t="shared" si="2023"/>
        <v>#REF!</v>
      </c>
      <c r="O1076" s="211" t="e">
        <f t="shared" si="2023"/>
        <v>#REF!</v>
      </c>
      <c r="P1076" s="211" t="e">
        <f t="shared" si="2023"/>
        <v>#REF!</v>
      </c>
      <c r="Q1076" s="211" t="e">
        <f t="shared" si="2023"/>
        <v>#REF!</v>
      </c>
      <c r="R1076" s="211" t="e">
        <f t="shared" si="2024"/>
        <v>#REF!</v>
      </c>
      <c r="S1076" s="211" t="e">
        <f t="shared" si="2013"/>
        <v>#REF!</v>
      </c>
      <c r="T1076" s="211" t="e">
        <f t="shared" si="2014"/>
        <v>#REF!</v>
      </c>
      <c r="U1076" s="211" t="e">
        <f t="shared" si="2015"/>
        <v>#REF!</v>
      </c>
      <c r="V1076" s="211" t="e">
        <f t="shared" si="2016"/>
        <v>#REF!</v>
      </c>
      <c r="W1076" s="211" t="e">
        <f t="shared" si="2017"/>
        <v>#REF!</v>
      </c>
      <c r="X1076" s="211" t="e">
        <f t="shared" si="2018"/>
        <v>#REF!</v>
      </c>
      <c r="Y1076" s="211" t="e">
        <f t="shared" si="2019"/>
        <v>#REF!</v>
      </c>
      <c r="Z1076" s="211" t="e">
        <f t="shared" si="2020"/>
        <v>#REF!</v>
      </c>
      <c r="AA1076" s="211" t="e">
        <f t="shared" si="2021"/>
        <v>#REF!</v>
      </c>
      <c r="AB1076" s="211" t="e">
        <f t="shared" si="2022"/>
        <v>#REF!</v>
      </c>
    </row>
    <row r="1077" spans="1:28" ht="12.75" hidden="1" customHeight="1" x14ac:dyDescent="0.2">
      <c r="A1077" s="213" t="s">
        <v>300</v>
      </c>
      <c r="B1077" s="206" t="s">
        <v>50</v>
      </c>
      <c r="C1077" s="206" t="s">
        <v>196</v>
      </c>
      <c r="D1077" s="206" t="s">
        <v>190</v>
      </c>
      <c r="E1077" s="206" t="s">
        <v>53</v>
      </c>
      <c r="F1077" s="206" t="s">
        <v>301</v>
      </c>
      <c r="G1077" s="211"/>
      <c r="H1077" s="211"/>
      <c r="I1077" s="211" t="e">
        <f>#REF!+G1077</f>
        <v>#REF!</v>
      </c>
      <c r="J1077" s="211" t="e">
        <f t="shared" si="2012"/>
        <v>#REF!</v>
      </c>
      <c r="K1077" s="211" t="e">
        <f t="shared" si="2023"/>
        <v>#REF!</v>
      </c>
      <c r="L1077" s="211" t="e">
        <f t="shared" si="2023"/>
        <v>#REF!</v>
      </c>
      <c r="M1077" s="211" t="e">
        <f t="shared" si="2023"/>
        <v>#REF!</v>
      </c>
      <c r="N1077" s="211" t="e">
        <f t="shared" si="2023"/>
        <v>#REF!</v>
      </c>
      <c r="O1077" s="211" t="e">
        <f t="shared" si="2023"/>
        <v>#REF!</v>
      </c>
      <c r="P1077" s="211" t="e">
        <f t="shared" si="2023"/>
        <v>#REF!</v>
      </c>
      <c r="Q1077" s="211" t="e">
        <f t="shared" si="2023"/>
        <v>#REF!</v>
      </c>
      <c r="R1077" s="211" t="e">
        <f t="shared" si="2024"/>
        <v>#REF!</v>
      </c>
      <c r="S1077" s="211" t="e">
        <f t="shared" si="2013"/>
        <v>#REF!</v>
      </c>
      <c r="T1077" s="211" t="e">
        <f t="shared" si="2014"/>
        <v>#REF!</v>
      </c>
      <c r="U1077" s="211" t="e">
        <f t="shared" si="2015"/>
        <v>#REF!</v>
      </c>
      <c r="V1077" s="211" t="e">
        <f t="shared" si="2016"/>
        <v>#REF!</v>
      </c>
      <c r="W1077" s="211" t="e">
        <f t="shared" si="2017"/>
        <v>#REF!</v>
      </c>
      <c r="X1077" s="211" t="e">
        <f t="shared" si="2018"/>
        <v>#REF!</v>
      </c>
      <c r="Y1077" s="211" t="e">
        <f t="shared" si="2019"/>
        <v>#REF!</v>
      </c>
      <c r="Z1077" s="211" t="e">
        <f t="shared" si="2020"/>
        <v>#REF!</v>
      </c>
      <c r="AA1077" s="211" t="e">
        <f t="shared" si="2021"/>
        <v>#REF!</v>
      </c>
      <c r="AB1077" s="211" t="e">
        <f t="shared" si="2022"/>
        <v>#REF!</v>
      </c>
    </row>
    <row r="1078" spans="1:28" ht="12.75" hidden="1" customHeight="1" x14ac:dyDescent="0.2">
      <c r="A1078" s="340" t="s">
        <v>65</v>
      </c>
      <c r="B1078" s="204" t="s">
        <v>50</v>
      </c>
      <c r="C1078" s="204" t="s">
        <v>214</v>
      </c>
      <c r="D1078" s="204"/>
      <c r="E1078" s="206"/>
      <c r="F1078" s="206"/>
      <c r="G1078" s="211"/>
      <c r="H1078" s="211"/>
      <c r="I1078" s="211" t="e">
        <f>#REF!+G1078</f>
        <v>#REF!</v>
      </c>
      <c r="J1078" s="211" t="e">
        <f t="shared" si="2012"/>
        <v>#REF!</v>
      </c>
      <c r="K1078" s="211" t="e">
        <f t="shared" si="2023"/>
        <v>#REF!</v>
      </c>
      <c r="L1078" s="211" t="e">
        <f t="shared" si="2023"/>
        <v>#REF!</v>
      </c>
      <c r="M1078" s="211" t="e">
        <f t="shared" si="2023"/>
        <v>#REF!</v>
      </c>
      <c r="N1078" s="211" t="e">
        <f t="shared" si="2023"/>
        <v>#REF!</v>
      </c>
      <c r="O1078" s="211" t="e">
        <f t="shared" si="2023"/>
        <v>#REF!</v>
      </c>
      <c r="P1078" s="211" t="e">
        <f t="shared" si="2023"/>
        <v>#REF!</v>
      </c>
      <c r="Q1078" s="211" t="e">
        <f t="shared" si="2023"/>
        <v>#REF!</v>
      </c>
      <c r="R1078" s="211" t="e">
        <f t="shared" si="2024"/>
        <v>#REF!</v>
      </c>
      <c r="S1078" s="211" t="e">
        <f t="shared" si="2013"/>
        <v>#REF!</v>
      </c>
      <c r="T1078" s="211" t="e">
        <f t="shared" si="2014"/>
        <v>#REF!</v>
      </c>
      <c r="U1078" s="211" t="e">
        <f t="shared" si="2015"/>
        <v>#REF!</v>
      </c>
      <c r="V1078" s="211" t="e">
        <f t="shared" si="2016"/>
        <v>#REF!</v>
      </c>
      <c r="W1078" s="211" t="e">
        <f t="shared" si="2017"/>
        <v>#REF!</v>
      </c>
      <c r="X1078" s="211" t="e">
        <f t="shared" si="2018"/>
        <v>#REF!</v>
      </c>
      <c r="Y1078" s="211" t="e">
        <f t="shared" si="2019"/>
        <v>#REF!</v>
      </c>
      <c r="Z1078" s="211" t="e">
        <f t="shared" si="2020"/>
        <v>#REF!</v>
      </c>
      <c r="AA1078" s="211" t="e">
        <f t="shared" si="2021"/>
        <v>#REF!</v>
      </c>
      <c r="AB1078" s="211" t="e">
        <f t="shared" si="2022"/>
        <v>#REF!</v>
      </c>
    </row>
    <row r="1079" spans="1:28" ht="12.75" hidden="1" customHeight="1" x14ac:dyDescent="0.2">
      <c r="A1079" s="340" t="s">
        <v>277</v>
      </c>
      <c r="B1079" s="204" t="s">
        <v>50</v>
      </c>
      <c r="C1079" s="204" t="s">
        <v>214</v>
      </c>
      <c r="D1079" s="204" t="s">
        <v>194</v>
      </c>
      <c r="E1079" s="206"/>
      <c r="F1079" s="206"/>
      <c r="G1079" s="211"/>
      <c r="H1079" s="211"/>
      <c r="I1079" s="211" t="e">
        <f>#REF!+G1079</f>
        <v>#REF!</v>
      </c>
      <c r="J1079" s="211" t="e">
        <f t="shared" si="2012"/>
        <v>#REF!</v>
      </c>
      <c r="K1079" s="211" t="e">
        <f t="shared" si="2023"/>
        <v>#REF!</v>
      </c>
      <c r="L1079" s="211" t="e">
        <f t="shared" si="2023"/>
        <v>#REF!</v>
      </c>
      <c r="M1079" s="211" t="e">
        <f t="shared" ref="K1079:Q1115" si="2025">J1079+K1079</f>
        <v>#REF!</v>
      </c>
      <c r="N1079" s="211" t="e">
        <f t="shared" si="2025"/>
        <v>#REF!</v>
      </c>
      <c r="O1079" s="211" t="e">
        <f t="shared" si="2025"/>
        <v>#REF!</v>
      </c>
      <c r="P1079" s="211" t="e">
        <f t="shared" si="2025"/>
        <v>#REF!</v>
      </c>
      <c r="Q1079" s="211" t="e">
        <f t="shared" si="2025"/>
        <v>#REF!</v>
      </c>
      <c r="R1079" s="211" t="e">
        <f t="shared" si="2024"/>
        <v>#REF!</v>
      </c>
      <c r="S1079" s="211" t="e">
        <f t="shared" si="2013"/>
        <v>#REF!</v>
      </c>
      <c r="T1079" s="211" t="e">
        <f t="shared" si="2014"/>
        <v>#REF!</v>
      </c>
      <c r="U1079" s="211" t="e">
        <f t="shared" si="2015"/>
        <v>#REF!</v>
      </c>
      <c r="V1079" s="211" t="e">
        <f t="shared" si="2016"/>
        <v>#REF!</v>
      </c>
      <c r="W1079" s="211" t="e">
        <f t="shared" si="2017"/>
        <v>#REF!</v>
      </c>
      <c r="X1079" s="211" t="e">
        <f t="shared" si="2018"/>
        <v>#REF!</v>
      </c>
      <c r="Y1079" s="211" t="e">
        <f t="shared" si="2019"/>
        <v>#REF!</v>
      </c>
      <c r="Z1079" s="211" t="e">
        <f t="shared" si="2020"/>
        <v>#REF!</v>
      </c>
      <c r="AA1079" s="211" t="e">
        <f t="shared" si="2021"/>
        <v>#REF!</v>
      </c>
      <c r="AB1079" s="211" t="e">
        <f t="shared" si="2022"/>
        <v>#REF!</v>
      </c>
    </row>
    <row r="1080" spans="1:28" ht="12.75" hidden="1" customHeight="1" x14ac:dyDescent="0.2">
      <c r="A1080" s="213" t="s">
        <v>344</v>
      </c>
      <c r="B1080" s="206" t="s">
        <v>50</v>
      </c>
      <c r="C1080" s="206" t="s">
        <v>214</v>
      </c>
      <c r="D1080" s="206" t="s">
        <v>194</v>
      </c>
      <c r="E1080" s="286" t="s">
        <v>51</v>
      </c>
      <c r="F1080" s="206"/>
      <c r="G1080" s="211"/>
      <c r="H1080" s="211"/>
      <c r="I1080" s="211" t="e">
        <f>#REF!+G1080</f>
        <v>#REF!</v>
      </c>
      <c r="J1080" s="211" t="e">
        <f t="shared" si="2012"/>
        <v>#REF!</v>
      </c>
      <c r="K1080" s="211" t="e">
        <f t="shared" si="2025"/>
        <v>#REF!</v>
      </c>
      <c r="L1080" s="211" t="e">
        <f t="shared" si="2025"/>
        <v>#REF!</v>
      </c>
      <c r="M1080" s="211" t="e">
        <f t="shared" si="2025"/>
        <v>#REF!</v>
      </c>
      <c r="N1080" s="211" t="e">
        <f t="shared" si="2025"/>
        <v>#REF!</v>
      </c>
      <c r="O1080" s="211" t="e">
        <f t="shared" si="2025"/>
        <v>#REF!</v>
      </c>
      <c r="P1080" s="211" t="e">
        <f t="shared" si="2025"/>
        <v>#REF!</v>
      </c>
      <c r="Q1080" s="211" t="e">
        <f t="shared" si="2025"/>
        <v>#REF!</v>
      </c>
      <c r="R1080" s="211" t="e">
        <f t="shared" si="2024"/>
        <v>#REF!</v>
      </c>
      <c r="S1080" s="211" t="e">
        <f t="shared" si="2013"/>
        <v>#REF!</v>
      </c>
      <c r="T1080" s="211" t="e">
        <f t="shared" si="2014"/>
        <v>#REF!</v>
      </c>
      <c r="U1080" s="211" t="e">
        <f t="shared" si="2015"/>
        <v>#REF!</v>
      </c>
      <c r="V1080" s="211" t="e">
        <f t="shared" si="2016"/>
        <v>#REF!</v>
      </c>
      <c r="W1080" s="211" t="e">
        <f t="shared" si="2017"/>
        <v>#REF!</v>
      </c>
      <c r="X1080" s="211" t="e">
        <f t="shared" si="2018"/>
        <v>#REF!</v>
      </c>
      <c r="Y1080" s="211" t="e">
        <f t="shared" si="2019"/>
        <v>#REF!</v>
      </c>
      <c r="Z1080" s="211" t="e">
        <f t="shared" si="2020"/>
        <v>#REF!</v>
      </c>
      <c r="AA1080" s="211" t="e">
        <f t="shared" si="2021"/>
        <v>#REF!</v>
      </c>
      <c r="AB1080" s="211" t="e">
        <f t="shared" si="2022"/>
        <v>#REF!</v>
      </c>
    </row>
    <row r="1081" spans="1:28" ht="38.25" hidden="1" customHeight="1" x14ac:dyDescent="0.2">
      <c r="A1081" s="213" t="s">
        <v>54</v>
      </c>
      <c r="B1081" s="206" t="s">
        <v>50</v>
      </c>
      <c r="C1081" s="206" t="s">
        <v>214</v>
      </c>
      <c r="D1081" s="206" t="s">
        <v>194</v>
      </c>
      <c r="E1081" s="206" t="s">
        <v>53</v>
      </c>
      <c r="F1081" s="206"/>
      <c r="G1081" s="211"/>
      <c r="H1081" s="211"/>
      <c r="I1081" s="211" t="e">
        <f>#REF!+G1081</f>
        <v>#REF!</v>
      </c>
      <c r="J1081" s="211" t="e">
        <f t="shared" si="2012"/>
        <v>#REF!</v>
      </c>
      <c r="K1081" s="211" t="e">
        <f t="shared" si="2025"/>
        <v>#REF!</v>
      </c>
      <c r="L1081" s="211" t="e">
        <f t="shared" si="2025"/>
        <v>#REF!</v>
      </c>
      <c r="M1081" s="211" t="e">
        <f t="shared" si="2025"/>
        <v>#REF!</v>
      </c>
      <c r="N1081" s="211" t="e">
        <f t="shared" si="2025"/>
        <v>#REF!</v>
      </c>
      <c r="O1081" s="211" t="e">
        <f t="shared" si="2025"/>
        <v>#REF!</v>
      </c>
      <c r="P1081" s="211" t="e">
        <f t="shared" si="2025"/>
        <v>#REF!</v>
      </c>
      <c r="Q1081" s="211" t="e">
        <f t="shared" si="2025"/>
        <v>#REF!</v>
      </c>
      <c r="R1081" s="211" t="e">
        <f t="shared" si="2024"/>
        <v>#REF!</v>
      </c>
      <c r="S1081" s="211" t="e">
        <f t="shared" si="2013"/>
        <v>#REF!</v>
      </c>
      <c r="T1081" s="211" t="e">
        <f t="shared" si="2014"/>
        <v>#REF!</v>
      </c>
      <c r="U1081" s="211" t="e">
        <f t="shared" si="2015"/>
        <v>#REF!</v>
      </c>
      <c r="V1081" s="211" t="e">
        <f t="shared" si="2016"/>
        <v>#REF!</v>
      </c>
      <c r="W1081" s="211" t="e">
        <f t="shared" si="2017"/>
        <v>#REF!</v>
      </c>
      <c r="X1081" s="211" t="e">
        <f t="shared" si="2018"/>
        <v>#REF!</v>
      </c>
      <c r="Y1081" s="211" t="e">
        <f t="shared" si="2019"/>
        <v>#REF!</v>
      </c>
      <c r="Z1081" s="211" t="e">
        <f t="shared" si="2020"/>
        <v>#REF!</v>
      </c>
      <c r="AA1081" s="211" t="e">
        <f t="shared" si="2021"/>
        <v>#REF!</v>
      </c>
      <c r="AB1081" s="211" t="e">
        <f t="shared" si="2022"/>
        <v>#REF!</v>
      </c>
    </row>
    <row r="1082" spans="1:28" ht="12.75" hidden="1" customHeight="1" x14ac:dyDescent="0.2">
      <c r="A1082" s="213" t="s">
        <v>68</v>
      </c>
      <c r="B1082" s="206" t="s">
        <v>50</v>
      </c>
      <c r="C1082" s="206" t="s">
        <v>214</v>
      </c>
      <c r="D1082" s="206" t="s">
        <v>194</v>
      </c>
      <c r="E1082" s="206" t="s">
        <v>53</v>
      </c>
      <c r="F1082" s="206" t="s">
        <v>69</v>
      </c>
      <c r="G1082" s="211"/>
      <c r="H1082" s="211"/>
      <c r="I1082" s="211" t="e">
        <f>#REF!+G1082</f>
        <v>#REF!</v>
      </c>
      <c r="J1082" s="211" t="e">
        <f t="shared" si="2012"/>
        <v>#REF!</v>
      </c>
      <c r="K1082" s="211" t="e">
        <f t="shared" si="2025"/>
        <v>#REF!</v>
      </c>
      <c r="L1082" s="211" t="e">
        <f t="shared" si="2025"/>
        <v>#REF!</v>
      </c>
      <c r="M1082" s="211" t="e">
        <f t="shared" si="2025"/>
        <v>#REF!</v>
      </c>
      <c r="N1082" s="211" t="e">
        <f t="shared" si="2025"/>
        <v>#REF!</v>
      </c>
      <c r="O1082" s="211" t="e">
        <f t="shared" si="2025"/>
        <v>#REF!</v>
      </c>
      <c r="P1082" s="211" t="e">
        <f t="shared" si="2025"/>
        <v>#REF!</v>
      </c>
      <c r="Q1082" s="211" t="e">
        <f t="shared" si="2025"/>
        <v>#REF!</v>
      </c>
      <c r="R1082" s="211" t="e">
        <f t="shared" si="2024"/>
        <v>#REF!</v>
      </c>
      <c r="S1082" s="211" t="e">
        <f t="shared" si="2013"/>
        <v>#REF!</v>
      </c>
      <c r="T1082" s="211" t="e">
        <f t="shared" si="2014"/>
        <v>#REF!</v>
      </c>
      <c r="U1082" s="211" t="e">
        <f t="shared" si="2015"/>
        <v>#REF!</v>
      </c>
      <c r="V1082" s="211" t="e">
        <f t="shared" si="2016"/>
        <v>#REF!</v>
      </c>
      <c r="W1082" s="211" t="e">
        <f t="shared" si="2017"/>
        <v>#REF!</v>
      </c>
      <c r="X1082" s="211" t="e">
        <f t="shared" si="2018"/>
        <v>#REF!</v>
      </c>
      <c r="Y1082" s="211" t="e">
        <f t="shared" si="2019"/>
        <v>#REF!</v>
      </c>
      <c r="Z1082" s="211" t="e">
        <f t="shared" si="2020"/>
        <v>#REF!</v>
      </c>
      <c r="AA1082" s="211" t="e">
        <f t="shared" si="2021"/>
        <v>#REF!</v>
      </c>
      <c r="AB1082" s="211" t="e">
        <f t="shared" si="2022"/>
        <v>#REF!</v>
      </c>
    </row>
    <row r="1083" spans="1:28" ht="12.75" hidden="1" customHeight="1" x14ac:dyDescent="0.2">
      <c r="A1083" s="396" t="s">
        <v>55</v>
      </c>
      <c r="B1083" s="397"/>
      <c r="C1083" s="397"/>
      <c r="D1083" s="397"/>
      <c r="E1083" s="397"/>
      <c r="F1083" s="397"/>
      <c r="G1083" s="211"/>
      <c r="H1083" s="211"/>
      <c r="I1083" s="211" t="e">
        <f>#REF!+G1083</f>
        <v>#REF!</v>
      </c>
      <c r="J1083" s="211" t="e">
        <f t="shared" si="2012"/>
        <v>#REF!</v>
      </c>
      <c r="K1083" s="211" t="e">
        <f t="shared" si="2025"/>
        <v>#REF!</v>
      </c>
      <c r="L1083" s="211" t="e">
        <f t="shared" si="2025"/>
        <v>#REF!</v>
      </c>
      <c r="M1083" s="211" t="e">
        <f t="shared" si="2025"/>
        <v>#REF!</v>
      </c>
      <c r="N1083" s="211" t="e">
        <f t="shared" si="2025"/>
        <v>#REF!</v>
      </c>
      <c r="O1083" s="211" t="e">
        <f t="shared" si="2025"/>
        <v>#REF!</v>
      </c>
      <c r="P1083" s="211" t="e">
        <f t="shared" si="2025"/>
        <v>#REF!</v>
      </c>
      <c r="Q1083" s="211" t="e">
        <f t="shared" si="2025"/>
        <v>#REF!</v>
      </c>
      <c r="R1083" s="211" t="e">
        <f t="shared" si="2024"/>
        <v>#REF!</v>
      </c>
      <c r="S1083" s="211" t="e">
        <f t="shared" si="2013"/>
        <v>#REF!</v>
      </c>
      <c r="T1083" s="211" t="e">
        <f t="shared" si="2014"/>
        <v>#REF!</v>
      </c>
      <c r="U1083" s="211" t="e">
        <f t="shared" si="2015"/>
        <v>#REF!</v>
      </c>
      <c r="V1083" s="211" t="e">
        <f t="shared" si="2016"/>
        <v>#REF!</v>
      </c>
      <c r="W1083" s="211" t="e">
        <f t="shared" si="2017"/>
        <v>#REF!</v>
      </c>
      <c r="X1083" s="211" t="e">
        <f t="shared" si="2018"/>
        <v>#REF!</v>
      </c>
      <c r="Y1083" s="211" t="e">
        <f t="shared" si="2019"/>
        <v>#REF!</v>
      </c>
      <c r="Z1083" s="211" t="e">
        <f t="shared" si="2020"/>
        <v>#REF!</v>
      </c>
      <c r="AA1083" s="211" t="e">
        <f t="shared" si="2021"/>
        <v>#REF!</v>
      </c>
      <c r="AB1083" s="211" t="e">
        <f t="shared" si="2022"/>
        <v>#REF!</v>
      </c>
    </row>
    <row r="1084" spans="1:28" ht="12.75" hidden="1" customHeight="1" x14ac:dyDescent="0.2">
      <c r="A1084" s="340" t="s">
        <v>306</v>
      </c>
      <c r="B1084" s="203">
        <v>813</v>
      </c>
      <c r="C1084" s="271" t="s">
        <v>196</v>
      </c>
      <c r="D1084" s="271"/>
      <c r="E1084" s="271"/>
      <c r="F1084" s="271"/>
      <c r="G1084" s="211"/>
      <c r="H1084" s="211"/>
      <c r="I1084" s="211" t="e">
        <f>#REF!+G1084</f>
        <v>#REF!</v>
      </c>
      <c r="J1084" s="211" t="e">
        <f t="shared" si="2012"/>
        <v>#REF!</v>
      </c>
      <c r="K1084" s="211" t="e">
        <f t="shared" si="2025"/>
        <v>#REF!</v>
      </c>
      <c r="L1084" s="211" t="e">
        <f t="shared" si="2025"/>
        <v>#REF!</v>
      </c>
      <c r="M1084" s="211" t="e">
        <f t="shared" si="2025"/>
        <v>#REF!</v>
      </c>
      <c r="N1084" s="211" t="e">
        <f t="shared" si="2025"/>
        <v>#REF!</v>
      </c>
      <c r="O1084" s="211" t="e">
        <f t="shared" si="2025"/>
        <v>#REF!</v>
      </c>
      <c r="P1084" s="211" t="e">
        <f t="shared" si="2025"/>
        <v>#REF!</v>
      </c>
      <c r="Q1084" s="211" t="e">
        <f t="shared" si="2025"/>
        <v>#REF!</v>
      </c>
      <c r="R1084" s="211" t="e">
        <f t="shared" si="2024"/>
        <v>#REF!</v>
      </c>
      <c r="S1084" s="211" t="e">
        <f t="shared" si="2013"/>
        <v>#REF!</v>
      </c>
      <c r="T1084" s="211" t="e">
        <f t="shared" si="2014"/>
        <v>#REF!</v>
      </c>
      <c r="U1084" s="211" t="e">
        <f t="shared" si="2015"/>
        <v>#REF!</v>
      </c>
      <c r="V1084" s="211" t="e">
        <f t="shared" si="2016"/>
        <v>#REF!</v>
      </c>
      <c r="W1084" s="211" t="e">
        <f t="shared" si="2017"/>
        <v>#REF!</v>
      </c>
      <c r="X1084" s="211" t="e">
        <f t="shared" si="2018"/>
        <v>#REF!</v>
      </c>
      <c r="Y1084" s="211" t="e">
        <f t="shared" si="2019"/>
        <v>#REF!</v>
      </c>
      <c r="Z1084" s="211" t="e">
        <f t="shared" si="2020"/>
        <v>#REF!</v>
      </c>
      <c r="AA1084" s="211" t="e">
        <f t="shared" si="2021"/>
        <v>#REF!</v>
      </c>
      <c r="AB1084" s="211" t="e">
        <f t="shared" si="2022"/>
        <v>#REF!</v>
      </c>
    </row>
    <row r="1085" spans="1:28" ht="12.75" hidden="1" customHeight="1" x14ac:dyDescent="0.2">
      <c r="A1085" s="340" t="s">
        <v>220</v>
      </c>
      <c r="B1085" s="203">
        <v>813</v>
      </c>
      <c r="C1085" s="271" t="s">
        <v>196</v>
      </c>
      <c r="D1085" s="271" t="s">
        <v>205</v>
      </c>
      <c r="E1085" s="271"/>
      <c r="F1085" s="271"/>
      <c r="G1085" s="211"/>
      <c r="H1085" s="211"/>
      <c r="I1085" s="211" t="e">
        <f>#REF!+G1085</f>
        <v>#REF!</v>
      </c>
      <c r="J1085" s="211" t="e">
        <f t="shared" si="2012"/>
        <v>#REF!</v>
      </c>
      <c r="K1085" s="211" t="e">
        <f t="shared" si="2025"/>
        <v>#REF!</v>
      </c>
      <c r="L1085" s="211" t="e">
        <f t="shared" si="2025"/>
        <v>#REF!</v>
      </c>
      <c r="M1085" s="211" t="e">
        <f t="shared" si="2025"/>
        <v>#REF!</v>
      </c>
      <c r="N1085" s="211" t="e">
        <f t="shared" si="2025"/>
        <v>#REF!</v>
      </c>
      <c r="O1085" s="211" t="e">
        <f t="shared" si="2025"/>
        <v>#REF!</v>
      </c>
      <c r="P1085" s="211" t="e">
        <f t="shared" si="2025"/>
        <v>#REF!</v>
      </c>
      <c r="Q1085" s="211" t="e">
        <f t="shared" si="2025"/>
        <v>#REF!</v>
      </c>
      <c r="R1085" s="211" t="e">
        <f t="shared" si="2024"/>
        <v>#REF!</v>
      </c>
      <c r="S1085" s="211" t="e">
        <f t="shared" si="2013"/>
        <v>#REF!</v>
      </c>
      <c r="T1085" s="211" t="e">
        <f t="shared" si="2014"/>
        <v>#REF!</v>
      </c>
      <c r="U1085" s="211" t="e">
        <f t="shared" si="2015"/>
        <v>#REF!</v>
      </c>
      <c r="V1085" s="211" t="e">
        <f t="shared" si="2016"/>
        <v>#REF!</v>
      </c>
      <c r="W1085" s="211" t="e">
        <f t="shared" si="2017"/>
        <v>#REF!</v>
      </c>
      <c r="X1085" s="211" t="e">
        <f t="shared" si="2018"/>
        <v>#REF!</v>
      </c>
      <c r="Y1085" s="211" t="e">
        <f t="shared" si="2019"/>
        <v>#REF!</v>
      </c>
      <c r="Z1085" s="211" t="e">
        <f t="shared" si="2020"/>
        <v>#REF!</v>
      </c>
      <c r="AA1085" s="211" t="e">
        <f t="shared" si="2021"/>
        <v>#REF!</v>
      </c>
      <c r="AB1085" s="211" t="e">
        <f t="shared" si="2022"/>
        <v>#REF!</v>
      </c>
    </row>
    <row r="1086" spans="1:28" ht="38.25" hidden="1" customHeight="1" x14ac:dyDescent="0.2">
      <c r="A1086" s="213" t="s">
        <v>331</v>
      </c>
      <c r="B1086" s="225">
        <v>813</v>
      </c>
      <c r="C1086" s="214" t="s">
        <v>196</v>
      </c>
      <c r="D1086" s="214" t="s">
        <v>205</v>
      </c>
      <c r="E1086" s="214" t="s">
        <v>332</v>
      </c>
      <c r="F1086" s="206"/>
      <c r="G1086" s="211"/>
      <c r="H1086" s="211"/>
      <c r="I1086" s="211" t="e">
        <f>#REF!+G1086</f>
        <v>#REF!</v>
      </c>
      <c r="J1086" s="211" t="e">
        <f t="shared" si="2012"/>
        <v>#REF!</v>
      </c>
      <c r="K1086" s="211" t="e">
        <f t="shared" si="2025"/>
        <v>#REF!</v>
      </c>
      <c r="L1086" s="211" t="e">
        <f t="shared" si="2025"/>
        <v>#REF!</v>
      </c>
      <c r="M1086" s="211" t="e">
        <f t="shared" si="2025"/>
        <v>#REF!</v>
      </c>
      <c r="N1086" s="211" t="e">
        <f t="shared" si="2025"/>
        <v>#REF!</v>
      </c>
      <c r="O1086" s="211" t="e">
        <f t="shared" si="2025"/>
        <v>#REF!</v>
      </c>
      <c r="P1086" s="211" t="e">
        <f t="shared" si="2025"/>
        <v>#REF!</v>
      </c>
      <c r="Q1086" s="211" t="e">
        <f t="shared" si="2025"/>
        <v>#REF!</v>
      </c>
      <c r="R1086" s="211" t="e">
        <f t="shared" si="2024"/>
        <v>#REF!</v>
      </c>
      <c r="S1086" s="211" t="e">
        <f t="shared" si="2013"/>
        <v>#REF!</v>
      </c>
      <c r="T1086" s="211" t="e">
        <f t="shared" si="2014"/>
        <v>#REF!</v>
      </c>
      <c r="U1086" s="211" t="e">
        <f t="shared" si="2015"/>
        <v>#REF!</v>
      </c>
      <c r="V1086" s="211" t="e">
        <f t="shared" si="2016"/>
        <v>#REF!</v>
      </c>
      <c r="W1086" s="211" t="e">
        <f t="shared" si="2017"/>
        <v>#REF!</v>
      </c>
      <c r="X1086" s="211" t="e">
        <f t="shared" si="2018"/>
        <v>#REF!</v>
      </c>
      <c r="Y1086" s="211" t="e">
        <f t="shared" si="2019"/>
        <v>#REF!</v>
      </c>
      <c r="Z1086" s="211" t="e">
        <f t="shared" si="2020"/>
        <v>#REF!</v>
      </c>
      <c r="AA1086" s="211" t="e">
        <f t="shared" si="2021"/>
        <v>#REF!</v>
      </c>
      <c r="AB1086" s="211" t="e">
        <f t="shared" si="2022"/>
        <v>#REF!</v>
      </c>
    </row>
    <row r="1087" spans="1:28" ht="12.75" hidden="1" customHeight="1" x14ac:dyDescent="0.2">
      <c r="A1087" s="213" t="s">
        <v>333</v>
      </c>
      <c r="B1087" s="225">
        <v>813</v>
      </c>
      <c r="C1087" s="214" t="s">
        <v>196</v>
      </c>
      <c r="D1087" s="214" t="s">
        <v>205</v>
      </c>
      <c r="E1087" s="214" t="s">
        <v>334</v>
      </c>
      <c r="F1087" s="206"/>
      <c r="G1087" s="211"/>
      <c r="H1087" s="211"/>
      <c r="I1087" s="211" t="e">
        <f>#REF!+G1087</f>
        <v>#REF!</v>
      </c>
      <c r="J1087" s="211" t="e">
        <f t="shared" si="2012"/>
        <v>#REF!</v>
      </c>
      <c r="K1087" s="211" t="e">
        <f t="shared" si="2025"/>
        <v>#REF!</v>
      </c>
      <c r="L1087" s="211" t="e">
        <f t="shared" si="2025"/>
        <v>#REF!</v>
      </c>
      <c r="M1087" s="211" t="e">
        <f t="shared" si="2025"/>
        <v>#REF!</v>
      </c>
      <c r="N1087" s="211" t="e">
        <f t="shared" si="2025"/>
        <v>#REF!</v>
      </c>
      <c r="O1087" s="211" t="e">
        <f t="shared" si="2025"/>
        <v>#REF!</v>
      </c>
      <c r="P1087" s="211" t="e">
        <f t="shared" si="2025"/>
        <v>#REF!</v>
      </c>
      <c r="Q1087" s="211" t="e">
        <f t="shared" si="2025"/>
        <v>#REF!</v>
      </c>
      <c r="R1087" s="211" t="e">
        <f t="shared" si="2024"/>
        <v>#REF!</v>
      </c>
      <c r="S1087" s="211" t="e">
        <f t="shared" si="2013"/>
        <v>#REF!</v>
      </c>
      <c r="T1087" s="211" t="e">
        <f t="shared" si="2014"/>
        <v>#REF!</v>
      </c>
      <c r="U1087" s="211" t="e">
        <f t="shared" si="2015"/>
        <v>#REF!</v>
      </c>
      <c r="V1087" s="211" t="e">
        <f t="shared" si="2016"/>
        <v>#REF!</v>
      </c>
      <c r="W1087" s="211" t="e">
        <f t="shared" si="2017"/>
        <v>#REF!</v>
      </c>
      <c r="X1087" s="211" t="e">
        <f t="shared" si="2018"/>
        <v>#REF!</v>
      </c>
      <c r="Y1087" s="211" t="e">
        <f t="shared" si="2019"/>
        <v>#REF!</v>
      </c>
      <c r="Z1087" s="211" t="e">
        <f t="shared" si="2020"/>
        <v>#REF!</v>
      </c>
      <c r="AA1087" s="211" t="e">
        <f t="shared" si="2021"/>
        <v>#REF!</v>
      </c>
      <c r="AB1087" s="211" t="e">
        <f t="shared" si="2022"/>
        <v>#REF!</v>
      </c>
    </row>
    <row r="1088" spans="1:28" ht="12.75" hidden="1" customHeight="1" x14ac:dyDescent="0.2">
      <c r="A1088" s="213" t="s">
        <v>320</v>
      </c>
      <c r="B1088" s="225">
        <v>813</v>
      </c>
      <c r="C1088" s="214" t="s">
        <v>196</v>
      </c>
      <c r="D1088" s="214" t="s">
        <v>205</v>
      </c>
      <c r="E1088" s="214" t="s">
        <v>334</v>
      </c>
      <c r="F1088" s="206" t="s">
        <v>321</v>
      </c>
      <c r="G1088" s="211"/>
      <c r="H1088" s="211"/>
      <c r="I1088" s="211" t="e">
        <f>#REF!+G1088</f>
        <v>#REF!</v>
      </c>
      <c r="J1088" s="211" t="e">
        <f t="shared" si="2012"/>
        <v>#REF!</v>
      </c>
      <c r="K1088" s="211" t="e">
        <f t="shared" si="2025"/>
        <v>#REF!</v>
      </c>
      <c r="L1088" s="211" t="e">
        <f t="shared" si="2025"/>
        <v>#REF!</v>
      </c>
      <c r="M1088" s="211" t="e">
        <f t="shared" si="2025"/>
        <v>#REF!</v>
      </c>
      <c r="N1088" s="211" t="e">
        <f t="shared" si="2025"/>
        <v>#REF!</v>
      </c>
      <c r="O1088" s="211" t="e">
        <f t="shared" si="2025"/>
        <v>#REF!</v>
      </c>
      <c r="P1088" s="211" t="e">
        <f t="shared" si="2025"/>
        <v>#REF!</v>
      </c>
      <c r="Q1088" s="211" t="e">
        <f t="shared" si="2025"/>
        <v>#REF!</v>
      </c>
      <c r="R1088" s="211" t="e">
        <f t="shared" si="2024"/>
        <v>#REF!</v>
      </c>
      <c r="S1088" s="211" t="e">
        <f t="shared" si="2013"/>
        <v>#REF!</v>
      </c>
      <c r="T1088" s="211" t="e">
        <f t="shared" si="2014"/>
        <v>#REF!</v>
      </c>
      <c r="U1088" s="211" t="e">
        <f t="shared" si="2015"/>
        <v>#REF!</v>
      </c>
      <c r="V1088" s="211" t="e">
        <f t="shared" si="2016"/>
        <v>#REF!</v>
      </c>
      <c r="W1088" s="211" t="e">
        <f t="shared" si="2017"/>
        <v>#REF!</v>
      </c>
      <c r="X1088" s="211" t="e">
        <f t="shared" si="2018"/>
        <v>#REF!</v>
      </c>
      <c r="Y1088" s="211" t="e">
        <f t="shared" si="2019"/>
        <v>#REF!</v>
      </c>
      <c r="Z1088" s="211" t="e">
        <f t="shared" si="2020"/>
        <v>#REF!</v>
      </c>
      <c r="AA1088" s="211" t="e">
        <f t="shared" si="2021"/>
        <v>#REF!</v>
      </c>
      <c r="AB1088" s="211" t="e">
        <f t="shared" si="2022"/>
        <v>#REF!</v>
      </c>
    </row>
    <row r="1089" spans="1:28" ht="12.75" hidden="1" customHeight="1" x14ac:dyDescent="0.2">
      <c r="A1089" s="213" t="s">
        <v>302</v>
      </c>
      <c r="B1089" s="225">
        <v>813</v>
      </c>
      <c r="C1089" s="214" t="s">
        <v>196</v>
      </c>
      <c r="D1089" s="214" t="s">
        <v>205</v>
      </c>
      <c r="E1089" s="214" t="s">
        <v>334</v>
      </c>
      <c r="F1089" s="206" t="s">
        <v>303</v>
      </c>
      <c r="G1089" s="211"/>
      <c r="H1089" s="211"/>
      <c r="I1089" s="211" t="e">
        <f>#REF!+G1089</f>
        <v>#REF!</v>
      </c>
      <c r="J1089" s="211" t="e">
        <f t="shared" si="2012"/>
        <v>#REF!</v>
      </c>
      <c r="K1089" s="211" t="e">
        <f t="shared" si="2025"/>
        <v>#REF!</v>
      </c>
      <c r="L1089" s="211" t="e">
        <f t="shared" si="2025"/>
        <v>#REF!</v>
      </c>
      <c r="M1089" s="211" t="e">
        <f t="shared" si="2025"/>
        <v>#REF!</v>
      </c>
      <c r="N1089" s="211" t="e">
        <f t="shared" si="2025"/>
        <v>#REF!</v>
      </c>
      <c r="O1089" s="211" t="e">
        <f t="shared" si="2025"/>
        <v>#REF!</v>
      </c>
      <c r="P1089" s="211" t="e">
        <f t="shared" si="2025"/>
        <v>#REF!</v>
      </c>
      <c r="Q1089" s="211" t="e">
        <f t="shared" si="2025"/>
        <v>#REF!</v>
      </c>
      <c r="R1089" s="211" t="e">
        <f t="shared" si="2024"/>
        <v>#REF!</v>
      </c>
      <c r="S1089" s="211" t="e">
        <f t="shared" si="2013"/>
        <v>#REF!</v>
      </c>
      <c r="T1089" s="211" t="e">
        <f t="shared" si="2014"/>
        <v>#REF!</v>
      </c>
      <c r="U1089" s="211" t="e">
        <f t="shared" si="2015"/>
        <v>#REF!</v>
      </c>
      <c r="V1089" s="211" t="e">
        <f t="shared" si="2016"/>
        <v>#REF!</v>
      </c>
      <c r="W1089" s="211" t="e">
        <f t="shared" si="2017"/>
        <v>#REF!</v>
      </c>
      <c r="X1089" s="211" t="e">
        <f t="shared" si="2018"/>
        <v>#REF!</v>
      </c>
      <c r="Y1089" s="211" t="e">
        <f t="shared" si="2019"/>
        <v>#REF!</v>
      </c>
      <c r="Z1089" s="211" t="e">
        <f t="shared" si="2020"/>
        <v>#REF!</v>
      </c>
      <c r="AA1089" s="211" t="e">
        <f t="shared" si="2021"/>
        <v>#REF!</v>
      </c>
      <c r="AB1089" s="211" t="e">
        <f t="shared" si="2022"/>
        <v>#REF!</v>
      </c>
    </row>
    <row r="1090" spans="1:28" ht="12.75" hidden="1" customHeight="1" x14ac:dyDescent="0.2">
      <c r="A1090" s="213" t="s">
        <v>324</v>
      </c>
      <c r="B1090" s="225">
        <v>813</v>
      </c>
      <c r="C1090" s="214" t="s">
        <v>196</v>
      </c>
      <c r="D1090" s="214" t="s">
        <v>205</v>
      </c>
      <c r="E1090" s="214" t="s">
        <v>325</v>
      </c>
      <c r="F1090" s="214"/>
      <c r="G1090" s="211"/>
      <c r="H1090" s="211"/>
      <c r="I1090" s="211" t="e">
        <f>#REF!+G1090</f>
        <v>#REF!</v>
      </c>
      <c r="J1090" s="211" t="e">
        <f t="shared" si="2012"/>
        <v>#REF!</v>
      </c>
      <c r="K1090" s="211" t="e">
        <f t="shared" si="2025"/>
        <v>#REF!</v>
      </c>
      <c r="L1090" s="211" t="e">
        <f t="shared" si="2025"/>
        <v>#REF!</v>
      </c>
      <c r="M1090" s="211" t="e">
        <f t="shared" si="2025"/>
        <v>#REF!</v>
      </c>
      <c r="N1090" s="211" t="e">
        <f t="shared" si="2025"/>
        <v>#REF!</v>
      </c>
      <c r="O1090" s="211" t="e">
        <f t="shared" si="2025"/>
        <v>#REF!</v>
      </c>
      <c r="P1090" s="211" t="e">
        <f t="shared" si="2025"/>
        <v>#REF!</v>
      </c>
      <c r="Q1090" s="211" t="e">
        <f t="shared" si="2025"/>
        <v>#REF!</v>
      </c>
      <c r="R1090" s="211" t="e">
        <f t="shared" si="2024"/>
        <v>#REF!</v>
      </c>
      <c r="S1090" s="211" t="e">
        <f t="shared" si="2013"/>
        <v>#REF!</v>
      </c>
      <c r="T1090" s="211" t="e">
        <f t="shared" si="2014"/>
        <v>#REF!</v>
      </c>
      <c r="U1090" s="211" t="e">
        <f t="shared" si="2015"/>
        <v>#REF!</v>
      </c>
      <c r="V1090" s="211" t="e">
        <f t="shared" si="2016"/>
        <v>#REF!</v>
      </c>
      <c r="W1090" s="211" t="e">
        <f t="shared" si="2017"/>
        <v>#REF!</v>
      </c>
      <c r="X1090" s="211" t="e">
        <f t="shared" si="2018"/>
        <v>#REF!</v>
      </c>
      <c r="Y1090" s="211" t="e">
        <f t="shared" si="2019"/>
        <v>#REF!</v>
      </c>
      <c r="Z1090" s="211" t="e">
        <f t="shared" si="2020"/>
        <v>#REF!</v>
      </c>
      <c r="AA1090" s="211" t="e">
        <f t="shared" si="2021"/>
        <v>#REF!</v>
      </c>
      <c r="AB1090" s="211" t="e">
        <f t="shared" si="2022"/>
        <v>#REF!</v>
      </c>
    </row>
    <row r="1091" spans="1:28" ht="12.75" hidden="1" customHeight="1" x14ac:dyDescent="0.2">
      <c r="A1091" s="340" t="s">
        <v>362</v>
      </c>
      <c r="B1091" s="203">
        <v>813</v>
      </c>
      <c r="C1091" s="204" t="s">
        <v>212</v>
      </c>
      <c r="D1091" s="204"/>
      <c r="E1091" s="204"/>
      <c r="F1091" s="204"/>
      <c r="G1091" s="211"/>
      <c r="H1091" s="211"/>
      <c r="I1091" s="211" t="e">
        <f>#REF!+G1091</f>
        <v>#REF!</v>
      </c>
      <c r="J1091" s="211" t="e">
        <f t="shared" si="2012"/>
        <v>#REF!</v>
      </c>
      <c r="K1091" s="211" t="e">
        <f t="shared" si="2025"/>
        <v>#REF!</v>
      </c>
      <c r="L1091" s="211" t="e">
        <f t="shared" si="2025"/>
        <v>#REF!</v>
      </c>
      <c r="M1091" s="211" t="e">
        <f t="shared" si="2025"/>
        <v>#REF!</v>
      </c>
      <c r="N1091" s="211" t="e">
        <f t="shared" si="2025"/>
        <v>#REF!</v>
      </c>
      <c r="O1091" s="211" t="e">
        <f t="shared" si="2025"/>
        <v>#REF!</v>
      </c>
      <c r="P1091" s="211" t="e">
        <f t="shared" si="2025"/>
        <v>#REF!</v>
      </c>
      <c r="Q1091" s="211" t="e">
        <f t="shared" si="2025"/>
        <v>#REF!</v>
      </c>
      <c r="R1091" s="211" t="e">
        <f t="shared" si="2024"/>
        <v>#REF!</v>
      </c>
      <c r="S1091" s="211" t="e">
        <f t="shared" si="2013"/>
        <v>#REF!</v>
      </c>
      <c r="T1091" s="211" t="e">
        <f t="shared" si="2014"/>
        <v>#REF!</v>
      </c>
      <c r="U1091" s="211" t="e">
        <f t="shared" si="2015"/>
        <v>#REF!</v>
      </c>
      <c r="V1091" s="211" t="e">
        <f t="shared" si="2016"/>
        <v>#REF!</v>
      </c>
      <c r="W1091" s="211" t="e">
        <f t="shared" si="2017"/>
        <v>#REF!</v>
      </c>
      <c r="X1091" s="211" t="e">
        <f t="shared" si="2018"/>
        <v>#REF!</v>
      </c>
      <c r="Y1091" s="211" t="e">
        <f t="shared" si="2019"/>
        <v>#REF!</v>
      </c>
      <c r="Z1091" s="211" t="e">
        <f t="shared" si="2020"/>
        <v>#REF!</v>
      </c>
      <c r="AA1091" s="211" t="e">
        <f t="shared" si="2021"/>
        <v>#REF!</v>
      </c>
      <c r="AB1091" s="211" t="e">
        <f t="shared" si="2022"/>
        <v>#REF!</v>
      </c>
    </row>
    <row r="1092" spans="1:28" ht="25.5" hidden="1" customHeight="1" x14ac:dyDescent="0.2">
      <c r="A1092" s="340" t="s">
        <v>273</v>
      </c>
      <c r="B1092" s="203">
        <v>813</v>
      </c>
      <c r="C1092" s="204" t="s">
        <v>212</v>
      </c>
      <c r="D1092" s="204">
        <v>10</v>
      </c>
      <c r="E1092" s="204"/>
      <c r="F1092" s="204"/>
      <c r="G1092" s="211"/>
      <c r="H1092" s="211"/>
      <c r="I1092" s="211" t="e">
        <f>#REF!+G1092</f>
        <v>#REF!</v>
      </c>
      <c r="J1092" s="211" t="e">
        <f t="shared" si="2012"/>
        <v>#REF!</v>
      </c>
      <c r="K1092" s="211" t="e">
        <f t="shared" si="2025"/>
        <v>#REF!</v>
      </c>
      <c r="L1092" s="211" t="e">
        <f t="shared" si="2025"/>
        <v>#REF!</v>
      </c>
      <c r="M1092" s="211" t="e">
        <f t="shared" si="2025"/>
        <v>#REF!</v>
      </c>
      <c r="N1092" s="211" t="e">
        <f t="shared" si="2025"/>
        <v>#REF!</v>
      </c>
      <c r="O1092" s="211" t="e">
        <f t="shared" si="2025"/>
        <v>#REF!</v>
      </c>
      <c r="P1092" s="211" t="e">
        <f t="shared" si="2025"/>
        <v>#REF!</v>
      </c>
      <c r="Q1092" s="211" t="e">
        <f t="shared" si="2025"/>
        <v>#REF!</v>
      </c>
      <c r="R1092" s="211" t="e">
        <f t="shared" si="2024"/>
        <v>#REF!</v>
      </c>
      <c r="S1092" s="211" t="e">
        <f t="shared" si="2013"/>
        <v>#REF!</v>
      </c>
      <c r="T1092" s="211" t="e">
        <f t="shared" si="2014"/>
        <v>#REF!</v>
      </c>
      <c r="U1092" s="211" t="e">
        <f t="shared" si="2015"/>
        <v>#REF!</v>
      </c>
      <c r="V1092" s="211" t="e">
        <f t="shared" si="2016"/>
        <v>#REF!</v>
      </c>
      <c r="W1092" s="211" t="e">
        <f t="shared" si="2017"/>
        <v>#REF!</v>
      </c>
      <c r="X1092" s="211" t="e">
        <f t="shared" si="2018"/>
        <v>#REF!</v>
      </c>
      <c r="Y1092" s="211" t="e">
        <f t="shared" si="2019"/>
        <v>#REF!</v>
      </c>
      <c r="Z1092" s="211" t="e">
        <f t="shared" si="2020"/>
        <v>#REF!</v>
      </c>
      <c r="AA1092" s="211" t="e">
        <f t="shared" si="2021"/>
        <v>#REF!</v>
      </c>
      <c r="AB1092" s="211" t="e">
        <f t="shared" si="2022"/>
        <v>#REF!</v>
      </c>
    </row>
    <row r="1093" spans="1:28" ht="38.25" hidden="1" customHeight="1" x14ac:dyDescent="0.2">
      <c r="A1093" s="213" t="s">
        <v>331</v>
      </c>
      <c r="B1093" s="225">
        <v>813</v>
      </c>
      <c r="C1093" s="206" t="s">
        <v>212</v>
      </c>
      <c r="D1093" s="206">
        <v>10</v>
      </c>
      <c r="E1093" s="214" t="s">
        <v>332</v>
      </c>
      <c r="F1093" s="206"/>
      <c r="G1093" s="211"/>
      <c r="H1093" s="211"/>
      <c r="I1093" s="211" t="e">
        <f>#REF!+G1093</f>
        <v>#REF!</v>
      </c>
      <c r="J1093" s="211" t="e">
        <f t="shared" si="2012"/>
        <v>#REF!</v>
      </c>
      <c r="K1093" s="211" t="e">
        <f t="shared" si="2025"/>
        <v>#REF!</v>
      </c>
      <c r="L1093" s="211" t="e">
        <f t="shared" si="2025"/>
        <v>#REF!</v>
      </c>
      <c r="M1093" s="211" t="e">
        <f t="shared" si="2025"/>
        <v>#REF!</v>
      </c>
      <c r="N1093" s="211" t="e">
        <f t="shared" si="2025"/>
        <v>#REF!</v>
      </c>
      <c r="O1093" s="211" t="e">
        <f t="shared" si="2025"/>
        <v>#REF!</v>
      </c>
      <c r="P1093" s="211" t="e">
        <f t="shared" si="2025"/>
        <v>#REF!</v>
      </c>
      <c r="Q1093" s="211" t="e">
        <f t="shared" si="2025"/>
        <v>#REF!</v>
      </c>
      <c r="R1093" s="211" t="e">
        <f t="shared" si="2024"/>
        <v>#REF!</v>
      </c>
      <c r="S1093" s="211" t="e">
        <f t="shared" si="2013"/>
        <v>#REF!</v>
      </c>
      <c r="T1093" s="211" t="e">
        <f t="shared" si="2014"/>
        <v>#REF!</v>
      </c>
      <c r="U1093" s="211" t="e">
        <f t="shared" si="2015"/>
        <v>#REF!</v>
      </c>
      <c r="V1093" s="211" t="e">
        <f t="shared" si="2016"/>
        <v>#REF!</v>
      </c>
      <c r="W1093" s="211" t="e">
        <f t="shared" si="2017"/>
        <v>#REF!</v>
      </c>
      <c r="X1093" s="211" t="e">
        <f t="shared" si="2018"/>
        <v>#REF!</v>
      </c>
      <c r="Y1093" s="211" t="e">
        <f t="shared" si="2019"/>
        <v>#REF!</v>
      </c>
      <c r="Z1093" s="211" t="e">
        <f t="shared" si="2020"/>
        <v>#REF!</v>
      </c>
      <c r="AA1093" s="211" t="e">
        <f t="shared" si="2021"/>
        <v>#REF!</v>
      </c>
      <c r="AB1093" s="211" t="e">
        <f t="shared" si="2022"/>
        <v>#REF!</v>
      </c>
    </row>
    <row r="1094" spans="1:28" ht="12.75" hidden="1" customHeight="1" x14ac:dyDescent="0.2">
      <c r="A1094" s="213" t="s">
        <v>333</v>
      </c>
      <c r="B1094" s="225">
        <v>813</v>
      </c>
      <c r="C1094" s="206" t="s">
        <v>212</v>
      </c>
      <c r="D1094" s="206">
        <v>10</v>
      </c>
      <c r="E1094" s="214" t="s">
        <v>334</v>
      </c>
      <c r="F1094" s="206"/>
      <c r="G1094" s="211"/>
      <c r="H1094" s="211"/>
      <c r="I1094" s="211" t="e">
        <f>#REF!+G1094</f>
        <v>#REF!</v>
      </c>
      <c r="J1094" s="211" t="e">
        <f t="shared" si="2012"/>
        <v>#REF!</v>
      </c>
      <c r="K1094" s="211" t="e">
        <f t="shared" si="2025"/>
        <v>#REF!</v>
      </c>
      <c r="L1094" s="211" t="e">
        <f t="shared" si="2025"/>
        <v>#REF!</v>
      </c>
      <c r="M1094" s="211" t="e">
        <f t="shared" si="2025"/>
        <v>#REF!</v>
      </c>
      <c r="N1094" s="211" t="e">
        <f t="shared" si="2025"/>
        <v>#REF!</v>
      </c>
      <c r="O1094" s="211" t="e">
        <f t="shared" si="2025"/>
        <v>#REF!</v>
      </c>
      <c r="P1094" s="211" t="e">
        <f t="shared" si="2025"/>
        <v>#REF!</v>
      </c>
      <c r="Q1094" s="211" t="e">
        <f t="shared" si="2025"/>
        <v>#REF!</v>
      </c>
      <c r="R1094" s="211" t="e">
        <f t="shared" si="2024"/>
        <v>#REF!</v>
      </c>
      <c r="S1094" s="211" t="e">
        <f t="shared" si="2013"/>
        <v>#REF!</v>
      </c>
      <c r="T1094" s="211" t="e">
        <f t="shared" si="2014"/>
        <v>#REF!</v>
      </c>
      <c r="U1094" s="211" t="e">
        <f t="shared" si="2015"/>
        <v>#REF!</v>
      </c>
      <c r="V1094" s="211" t="e">
        <f t="shared" si="2016"/>
        <v>#REF!</v>
      </c>
      <c r="W1094" s="211" t="e">
        <f t="shared" si="2017"/>
        <v>#REF!</v>
      </c>
      <c r="X1094" s="211" t="e">
        <f t="shared" si="2018"/>
        <v>#REF!</v>
      </c>
      <c r="Y1094" s="211" t="e">
        <f t="shared" si="2019"/>
        <v>#REF!</v>
      </c>
      <c r="Z1094" s="211" t="e">
        <f t="shared" si="2020"/>
        <v>#REF!</v>
      </c>
      <c r="AA1094" s="211" t="e">
        <f t="shared" si="2021"/>
        <v>#REF!</v>
      </c>
      <c r="AB1094" s="211" t="e">
        <f t="shared" si="2022"/>
        <v>#REF!</v>
      </c>
    </row>
    <row r="1095" spans="1:28" ht="12.75" hidden="1" customHeight="1" x14ac:dyDescent="0.2">
      <c r="A1095" s="213" t="s">
        <v>320</v>
      </c>
      <c r="B1095" s="225">
        <v>813</v>
      </c>
      <c r="C1095" s="206" t="s">
        <v>212</v>
      </c>
      <c r="D1095" s="206">
        <v>10</v>
      </c>
      <c r="E1095" s="214" t="s">
        <v>334</v>
      </c>
      <c r="F1095" s="206" t="s">
        <v>321</v>
      </c>
      <c r="G1095" s="211"/>
      <c r="H1095" s="211"/>
      <c r="I1095" s="211" t="e">
        <f>#REF!+G1095</f>
        <v>#REF!</v>
      </c>
      <c r="J1095" s="211" t="e">
        <f t="shared" si="2012"/>
        <v>#REF!</v>
      </c>
      <c r="K1095" s="211" t="e">
        <f t="shared" si="2025"/>
        <v>#REF!</v>
      </c>
      <c r="L1095" s="211" t="e">
        <f t="shared" si="2025"/>
        <v>#REF!</v>
      </c>
      <c r="M1095" s="211" t="e">
        <f t="shared" si="2025"/>
        <v>#REF!</v>
      </c>
      <c r="N1095" s="211" t="e">
        <f t="shared" si="2025"/>
        <v>#REF!</v>
      </c>
      <c r="O1095" s="211" t="e">
        <f t="shared" si="2025"/>
        <v>#REF!</v>
      </c>
      <c r="P1095" s="211" t="e">
        <f t="shared" si="2025"/>
        <v>#REF!</v>
      </c>
      <c r="Q1095" s="211" t="e">
        <f t="shared" si="2025"/>
        <v>#REF!</v>
      </c>
      <c r="R1095" s="211" t="e">
        <f t="shared" si="2024"/>
        <v>#REF!</v>
      </c>
      <c r="S1095" s="211" t="e">
        <f t="shared" si="2013"/>
        <v>#REF!</v>
      </c>
      <c r="T1095" s="211" t="e">
        <f t="shared" si="2014"/>
        <v>#REF!</v>
      </c>
      <c r="U1095" s="211" t="e">
        <f t="shared" si="2015"/>
        <v>#REF!</v>
      </c>
      <c r="V1095" s="211" t="e">
        <f t="shared" si="2016"/>
        <v>#REF!</v>
      </c>
      <c r="W1095" s="211" t="e">
        <f t="shared" si="2017"/>
        <v>#REF!</v>
      </c>
      <c r="X1095" s="211" t="e">
        <f t="shared" si="2018"/>
        <v>#REF!</v>
      </c>
      <c r="Y1095" s="211" t="e">
        <f t="shared" si="2019"/>
        <v>#REF!</v>
      </c>
      <c r="Z1095" s="211" t="e">
        <f t="shared" si="2020"/>
        <v>#REF!</v>
      </c>
      <c r="AA1095" s="211" t="e">
        <f t="shared" si="2021"/>
        <v>#REF!</v>
      </c>
      <c r="AB1095" s="211" t="e">
        <f t="shared" si="2022"/>
        <v>#REF!</v>
      </c>
    </row>
    <row r="1096" spans="1:28" ht="12.75" hidden="1" customHeight="1" x14ac:dyDescent="0.2">
      <c r="A1096" s="213" t="s">
        <v>302</v>
      </c>
      <c r="B1096" s="225">
        <v>813</v>
      </c>
      <c r="C1096" s="206" t="s">
        <v>212</v>
      </c>
      <c r="D1096" s="206">
        <v>10</v>
      </c>
      <c r="E1096" s="214" t="s">
        <v>334</v>
      </c>
      <c r="F1096" s="206" t="s">
        <v>303</v>
      </c>
      <c r="G1096" s="211"/>
      <c r="H1096" s="211"/>
      <c r="I1096" s="211" t="e">
        <f>#REF!+G1096</f>
        <v>#REF!</v>
      </c>
      <c r="J1096" s="211" t="e">
        <f t="shared" si="2012"/>
        <v>#REF!</v>
      </c>
      <c r="K1096" s="211" t="e">
        <f t="shared" si="2025"/>
        <v>#REF!</v>
      </c>
      <c r="L1096" s="211" t="e">
        <f t="shared" si="2025"/>
        <v>#REF!</v>
      </c>
      <c r="M1096" s="211" t="e">
        <f t="shared" si="2025"/>
        <v>#REF!</v>
      </c>
      <c r="N1096" s="211" t="e">
        <f t="shared" si="2025"/>
        <v>#REF!</v>
      </c>
      <c r="O1096" s="211" t="e">
        <f t="shared" si="2025"/>
        <v>#REF!</v>
      </c>
      <c r="P1096" s="211" t="e">
        <f t="shared" si="2025"/>
        <v>#REF!</v>
      </c>
      <c r="Q1096" s="211" t="e">
        <f t="shared" si="2025"/>
        <v>#REF!</v>
      </c>
      <c r="R1096" s="211" t="e">
        <f t="shared" si="2024"/>
        <v>#REF!</v>
      </c>
      <c r="S1096" s="211" t="e">
        <f t="shared" si="2013"/>
        <v>#REF!</v>
      </c>
      <c r="T1096" s="211" t="e">
        <f t="shared" si="2014"/>
        <v>#REF!</v>
      </c>
      <c r="U1096" s="211" t="e">
        <f t="shared" si="2015"/>
        <v>#REF!</v>
      </c>
      <c r="V1096" s="211" t="e">
        <f t="shared" si="2016"/>
        <v>#REF!</v>
      </c>
      <c r="W1096" s="211" t="e">
        <f t="shared" si="2017"/>
        <v>#REF!</v>
      </c>
      <c r="X1096" s="211" t="e">
        <f t="shared" si="2018"/>
        <v>#REF!</v>
      </c>
      <c r="Y1096" s="211" t="e">
        <f t="shared" si="2019"/>
        <v>#REF!</v>
      </c>
      <c r="Z1096" s="211" t="e">
        <f t="shared" si="2020"/>
        <v>#REF!</v>
      </c>
      <c r="AA1096" s="211" t="e">
        <f t="shared" si="2021"/>
        <v>#REF!</v>
      </c>
      <c r="AB1096" s="211" t="e">
        <f t="shared" si="2022"/>
        <v>#REF!</v>
      </c>
    </row>
    <row r="1097" spans="1:28" ht="12.75" hidden="1" customHeight="1" x14ac:dyDescent="0.2">
      <c r="A1097" s="396" t="s">
        <v>56</v>
      </c>
      <c r="B1097" s="397"/>
      <c r="C1097" s="397"/>
      <c r="D1097" s="397"/>
      <c r="E1097" s="397"/>
      <c r="F1097" s="397"/>
      <c r="G1097" s="211"/>
      <c r="H1097" s="211"/>
      <c r="I1097" s="211" t="e">
        <f>#REF!+G1097</f>
        <v>#REF!</v>
      </c>
      <c r="J1097" s="211" t="e">
        <f t="shared" si="2012"/>
        <v>#REF!</v>
      </c>
      <c r="K1097" s="211" t="e">
        <f t="shared" si="2025"/>
        <v>#REF!</v>
      </c>
      <c r="L1097" s="211" t="e">
        <f t="shared" si="2025"/>
        <v>#REF!</v>
      </c>
      <c r="M1097" s="211" t="e">
        <f t="shared" si="2025"/>
        <v>#REF!</v>
      </c>
      <c r="N1097" s="211" t="e">
        <f t="shared" si="2025"/>
        <v>#REF!</v>
      </c>
      <c r="O1097" s="211" t="e">
        <f t="shared" si="2025"/>
        <v>#REF!</v>
      </c>
      <c r="P1097" s="211" t="e">
        <f t="shared" si="2025"/>
        <v>#REF!</v>
      </c>
      <c r="Q1097" s="211" t="e">
        <f t="shared" si="2025"/>
        <v>#REF!</v>
      </c>
      <c r="R1097" s="211" t="e">
        <f t="shared" si="2024"/>
        <v>#REF!</v>
      </c>
      <c r="S1097" s="211" t="e">
        <f t="shared" si="2013"/>
        <v>#REF!</v>
      </c>
      <c r="T1097" s="211" t="e">
        <f t="shared" si="2014"/>
        <v>#REF!</v>
      </c>
      <c r="U1097" s="211" t="e">
        <f t="shared" si="2015"/>
        <v>#REF!</v>
      </c>
      <c r="V1097" s="211" t="e">
        <f t="shared" si="2016"/>
        <v>#REF!</v>
      </c>
      <c r="W1097" s="211" t="e">
        <f t="shared" si="2017"/>
        <v>#REF!</v>
      </c>
      <c r="X1097" s="211" t="e">
        <f t="shared" si="2018"/>
        <v>#REF!</v>
      </c>
      <c r="Y1097" s="211" t="e">
        <f t="shared" si="2019"/>
        <v>#REF!</v>
      </c>
      <c r="Z1097" s="211" t="e">
        <f t="shared" si="2020"/>
        <v>#REF!</v>
      </c>
      <c r="AA1097" s="211" t="e">
        <f t="shared" si="2021"/>
        <v>#REF!</v>
      </c>
      <c r="AB1097" s="211" t="e">
        <f t="shared" si="2022"/>
        <v>#REF!</v>
      </c>
    </row>
    <row r="1098" spans="1:28" ht="12.75" hidden="1" customHeight="1" x14ac:dyDescent="0.2">
      <c r="A1098" s="340" t="s">
        <v>72</v>
      </c>
      <c r="B1098" s="204" t="s">
        <v>57</v>
      </c>
      <c r="C1098" s="204" t="s">
        <v>190</v>
      </c>
      <c r="D1098" s="204"/>
      <c r="E1098" s="204"/>
      <c r="F1098" s="204"/>
      <c r="G1098" s="211"/>
      <c r="H1098" s="211"/>
      <c r="I1098" s="211" t="e">
        <f>#REF!+G1098</f>
        <v>#REF!</v>
      </c>
      <c r="J1098" s="211" t="e">
        <f t="shared" si="2012"/>
        <v>#REF!</v>
      </c>
      <c r="K1098" s="211" t="e">
        <f t="shared" si="2025"/>
        <v>#REF!</v>
      </c>
      <c r="L1098" s="211" t="e">
        <f t="shared" si="2025"/>
        <v>#REF!</v>
      </c>
      <c r="M1098" s="211" t="e">
        <f t="shared" si="2025"/>
        <v>#REF!</v>
      </c>
      <c r="N1098" s="211" t="e">
        <f t="shared" si="2025"/>
        <v>#REF!</v>
      </c>
      <c r="O1098" s="211" t="e">
        <f t="shared" si="2025"/>
        <v>#REF!</v>
      </c>
      <c r="P1098" s="211" t="e">
        <f t="shared" si="2025"/>
        <v>#REF!</v>
      </c>
      <c r="Q1098" s="211" t="e">
        <f t="shared" si="2025"/>
        <v>#REF!</v>
      </c>
      <c r="R1098" s="211" t="e">
        <f t="shared" si="2024"/>
        <v>#REF!</v>
      </c>
      <c r="S1098" s="211" t="e">
        <f t="shared" si="2013"/>
        <v>#REF!</v>
      </c>
      <c r="T1098" s="211" t="e">
        <f t="shared" si="2014"/>
        <v>#REF!</v>
      </c>
      <c r="U1098" s="211" t="e">
        <f t="shared" si="2015"/>
        <v>#REF!</v>
      </c>
      <c r="V1098" s="211" t="e">
        <f t="shared" si="2016"/>
        <v>#REF!</v>
      </c>
      <c r="W1098" s="211" t="e">
        <f t="shared" si="2017"/>
        <v>#REF!</v>
      </c>
      <c r="X1098" s="211" t="e">
        <f t="shared" si="2018"/>
        <v>#REF!</v>
      </c>
      <c r="Y1098" s="211" t="e">
        <f t="shared" si="2019"/>
        <v>#REF!</v>
      </c>
      <c r="Z1098" s="211" t="e">
        <f t="shared" si="2020"/>
        <v>#REF!</v>
      </c>
      <c r="AA1098" s="211" t="e">
        <f t="shared" si="2021"/>
        <v>#REF!</v>
      </c>
      <c r="AB1098" s="211" t="e">
        <f t="shared" si="2022"/>
        <v>#REF!</v>
      </c>
    </row>
    <row r="1099" spans="1:28" ht="12.75" hidden="1" customHeight="1" x14ac:dyDescent="0.2">
      <c r="A1099" s="340" t="s">
        <v>206</v>
      </c>
      <c r="B1099" s="204" t="s">
        <v>57</v>
      </c>
      <c r="C1099" s="204" t="s">
        <v>190</v>
      </c>
      <c r="D1099" s="204" t="s">
        <v>207</v>
      </c>
      <c r="E1099" s="204"/>
      <c r="F1099" s="204"/>
      <c r="G1099" s="211"/>
      <c r="H1099" s="211"/>
      <c r="I1099" s="211" t="e">
        <f>#REF!+G1099</f>
        <v>#REF!</v>
      </c>
      <c r="J1099" s="211" t="e">
        <f t="shared" si="2012"/>
        <v>#REF!</v>
      </c>
      <c r="K1099" s="211" t="e">
        <f t="shared" si="2025"/>
        <v>#REF!</v>
      </c>
      <c r="L1099" s="211" t="e">
        <f t="shared" si="2025"/>
        <v>#REF!</v>
      </c>
      <c r="M1099" s="211" t="e">
        <f t="shared" si="2025"/>
        <v>#REF!</v>
      </c>
      <c r="N1099" s="211" t="e">
        <f t="shared" si="2025"/>
        <v>#REF!</v>
      </c>
      <c r="O1099" s="211" t="e">
        <f t="shared" si="2025"/>
        <v>#REF!</v>
      </c>
      <c r="P1099" s="211" t="e">
        <f t="shared" si="2025"/>
        <v>#REF!</v>
      </c>
      <c r="Q1099" s="211" t="e">
        <f t="shared" si="2025"/>
        <v>#REF!</v>
      </c>
      <c r="R1099" s="211" t="e">
        <f t="shared" si="2024"/>
        <v>#REF!</v>
      </c>
      <c r="S1099" s="211" t="e">
        <f t="shared" si="2013"/>
        <v>#REF!</v>
      </c>
      <c r="T1099" s="211" t="e">
        <f t="shared" si="2014"/>
        <v>#REF!</v>
      </c>
      <c r="U1099" s="211" t="e">
        <f t="shared" si="2015"/>
        <v>#REF!</v>
      </c>
      <c r="V1099" s="211" t="e">
        <f t="shared" si="2016"/>
        <v>#REF!</v>
      </c>
      <c r="W1099" s="211" t="e">
        <f t="shared" si="2017"/>
        <v>#REF!</v>
      </c>
      <c r="X1099" s="211" t="e">
        <f t="shared" si="2018"/>
        <v>#REF!</v>
      </c>
      <c r="Y1099" s="211" t="e">
        <f t="shared" si="2019"/>
        <v>#REF!</v>
      </c>
      <c r="Z1099" s="211" t="e">
        <f t="shared" si="2020"/>
        <v>#REF!</v>
      </c>
      <c r="AA1099" s="211" t="e">
        <f t="shared" si="2021"/>
        <v>#REF!</v>
      </c>
      <c r="AB1099" s="211" t="e">
        <f t="shared" si="2022"/>
        <v>#REF!</v>
      </c>
    </row>
    <row r="1100" spans="1:28" ht="38.25" hidden="1" customHeight="1" x14ac:dyDescent="0.2">
      <c r="A1100" s="213" t="s">
        <v>123</v>
      </c>
      <c r="B1100" s="206" t="s">
        <v>57</v>
      </c>
      <c r="C1100" s="206" t="s">
        <v>190</v>
      </c>
      <c r="D1100" s="206" t="s">
        <v>207</v>
      </c>
      <c r="E1100" s="214" t="s">
        <v>332</v>
      </c>
      <c r="F1100" s="206"/>
      <c r="G1100" s="211"/>
      <c r="H1100" s="211"/>
      <c r="I1100" s="211" t="e">
        <f>#REF!+G1100</f>
        <v>#REF!</v>
      </c>
      <c r="J1100" s="211" t="e">
        <f t="shared" si="2012"/>
        <v>#REF!</v>
      </c>
      <c r="K1100" s="211" t="e">
        <f t="shared" si="2025"/>
        <v>#REF!</v>
      </c>
      <c r="L1100" s="211" t="e">
        <f t="shared" si="2025"/>
        <v>#REF!</v>
      </c>
      <c r="M1100" s="211" t="e">
        <f t="shared" si="2025"/>
        <v>#REF!</v>
      </c>
      <c r="N1100" s="211" t="e">
        <f t="shared" si="2025"/>
        <v>#REF!</v>
      </c>
      <c r="O1100" s="211" t="e">
        <f t="shared" si="2025"/>
        <v>#REF!</v>
      </c>
      <c r="P1100" s="211" t="e">
        <f t="shared" si="2025"/>
        <v>#REF!</v>
      </c>
      <c r="Q1100" s="211" t="e">
        <f t="shared" si="2025"/>
        <v>#REF!</v>
      </c>
      <c r="R1100" s="211" t="e">
        <f t="shared" si="2024"/>
        <v>#REF!</v>
      </c>
      <c r="S1100" s="211" t="e">
        <f t="shared" si="2013"/>
        <v>#REF!</v>
      </c>
      <c r="T1100" s="211" t="e">
        <f t="shared" si="2014"/>
        <v>#REF!</v>
      </c>
      <c r="U1100" s="211" t="e">
        <f t="shared" si="2015"/>
        <v>#REF!</v>
      </c>
      <c r="V1100" s="211" t="e">
        <f t="shared" si="2016"/>
        <v>#REF!</v>
      </c>
      <c r="W1100" s="211" t="e">
        <f t="shared" si="2017"/>
        <v>#REF!</v>
      </c>
      <c r="X1100" s="211" t="e">
        <f t="shared" si="2018"/>
        <v>#REF!</v>
      </c>
      <c r="Y1100" s="211" t="e">
        <f t="shared" si="2019"/>
        <v>#REF!</v>
      </c>
      <c r="Z1100" s="211" t="e">
        <f t="shared" si="2020"/>
        <v>#REF!</v>
      </c>
      <c r="AA1100" s="211" t="e">
        <f t="shared" si="2021"/>
        <v>#REF!</v>
      </c>
      <c r="AB1100" s="211" t="e">
        <f t="shared" si="2022"/>
        <v>#REF!</v>
      </c>
    </row>
    <row r="1101" spans="1:28" ht="12.75" hidden="1" customHeight="1" x14ac:dyDescent="0.2">
      <c r="A1101" s="213" t="s">
        <v>333</v>
      </c>
      <c r="B1101" s="206" t="s">
        <v>57</v>
      </c>
      <c r="C1101" s="206" t="s">
        <v>190</v>
      </c>
      <c r="D1101" s="206" t="s">
        <v>207</v>
      </c>
      <c r="E1101" s="214" t="s">
        <v>334</v>
      </c>
      <c r="F1101" s="206"/>
      <c r="G1101" s="211"/>
      <c r="H1101" s="211"/>
      <c r="I1101" s="211" t="e">
        <f>#REF!+G1101</f>
        <v>#REF!</v>
      </c>
      <c r="J1101" s="211" t="e">
        <f t="shared" ref="J1101:J1135" si="2026">H1101+I1101</f>
        <v>#REF!</v>
      </c>
      <c r="K1101" s="211" t="e">
        <f t="shared" si="2025"/>
        <v>#REF!</v>
      </c>
      <c r="L1101" s="211" t="e">
        <f t="shared" si="2025"/>
        <v>#REF!</v>
      </c>
      <c r="M1101" s="211" t="e">
        <f t="shared" si="2025"/>
        <v>#REF!</v>
      </c>
      <c r="N1101" s="211" t="e">
        <f t="shared" si="2025"/>
        <v>#REF!</v>
      </c>
      <c r="O1101" s="211" t="e">
        <f t="shared" si="2025"/>
        <v>#REF!</v>
      </c>
      <c r="P1101" s="211" t="e">
        <f t="shared" si="2025"/>
        <v>#REF!</v>
      </c>
      <c r="Q1101" s="211" t="e">
        <f t="shared" si="2025"/>
        <v>#REF!</v>
      </c>
      <c r="R1101" s="211" t="e">
        <f t="shared" si="2024"/>
        <v>#REF!</v>
      </c>
      <c r="S1101" s="211" t="e">
        <f t="shared" ref="S1101:S1134" si="2027">Q1101+R1101</f>
        <v>#REF!</v>
      </c>
      <c r="T1101" s="211" t="e">
        <f t="shared" ref="T1101:T1134" si="2028">R1101+S1101</f>
        <v>#REF!</v>
      </c>
      <c r="U1101" s="211" t="e">
        <f t="shared" ref="U1101:U1134" si="2029">S1101+T1101</f>
        <v>#REF!</v>
      </c>
      <c r="V1101" s="211" t="e">
        <f t="shared" ref="V1101:V1134" si="2030">T1101+U1101</f>
        <v>#REF!</v>
      </c>
      <c r="W1101" s="211" t="e">
        <f t="shared" ref="W1101:W1134" si="2031">U1101+V1101</f>
        <v>#REF!</v>
      </c>
      <c r="X1101" s="211" t="e">
        <f t="shared" ref="X1101:X1134" si="2032">V1101+W1101</f>
        <v>#REF!</v>
      </c>
      <c r="Y1101" s="211" t="e">
        <f t="shared" ref="Y1101:Y1134" si="2033">W1101+X1101</f>
        <v>#REF!</v>
      </c>
      <c r="Z1101" s="211" t="e">
        <f t="shared" ref="Z1101:Z1138" si="2034">X1101+Y1101</f>
        <v>#REF!</v>
      </c>
      <c r="AA1101" s="211" t="e">
        <f t="shared" ref="AA1101:AA1134" si="2035">Y1101+Z1101</f>
        <v>#REF!</v>
      </c>
      <c r="AB1101" s="211" t="e">
        <f t="shared" ref="AB1101:AB1138" si="2036">Z1101+AA1101</f>
        <v>#REF!</v>
      </c>
    </row>
    <row r="1102" spans="1:28" ht="12.75" hidden="1" customHeight="1" x14ac:dyDescent="0.2">
      <c r="A1102" s="213" t="s">
        <v>320</v>
      </c>
      <c r="B1102" s="206" t="s">
        <v>57</v>
      </c>
      <c r="C1102" s="206" t="s">
        <v>190</v>
      </c>
      <c r="D1102" s="206" t="s">
        <v>207</v>
      </c>
      <c r="E1102" s="214" t="s">
        <v>334</v>
      </c>
      <c r="F1102" s="206" t="s">
        <v>321</v>
      </c>
      <c r="G1102" s="211"/>
      <c r="H1102" s="211"/>
      <c r="I1102" s="211" t="e">
        <f>#REF!+G1102</f>
        <v>#REF!</v>
      </c>
      <c r="J1102" s="211" t="e">
        <f t="shared" si="2026"/>
        <v>#REF!</v>
      </c>
      <c r="K1102" s="211" t="e">
        <f t="shared" si="2025"/>
        <v>#REF!</v>
      </c>
      <c r="L1102" s="211" t="e">
        <f t="shared" si="2025"/>
        <v>#REF!</v>
      </c>
      <c r="M1102" s="211" t="e">
        <f t="shared" si="2025"/>
        <v>#REF!</v>
      </c>
      <c r="N1102" s="211" t="e">
        <f t="shared" si="2025"/>
        <v>#REF!</v>
      </c>
      <c r="O1102" s="211" t="e">
        <f t="shared" si="2025"/>
        <v>#REF!</v>
      </c>
      <c r="P1102" s="211" t="e">
        <f t="shared" si="2025"/>
        <v>#REF!</v>
      </c>
      <c r="Q1102" s="211" t="e">
        <f t="shared" si="2025"/>
        <v>#REF!</v>
      </c>
      <c r="R1102" s="211" t="e">
        <f t="shared" si="2024"/>
        <v>#REF!</v>
      </c>
      <c r="S1102" s="211" t="e">
        <f t="shared" si="2027"/>
        <v>#REF!</v>
      </c>
      <c r="T1102" s="211" t="e">
        <f t="shared" si="2028"/>
        <v>#REF!</v>
      </c>
      <c r="U1102" s="211" t="e">
        <f t="shared" si="2029"/>
        <v>#REF!</v>
      </c>
      <c r="V1102" s="211" t="e">
        <f t="shared" si="2030"/>
        <v>#REF!</v>
      </c>
      <c r="W1102" s="211" t="e">
        <f t="shared" si="2031"/>
        <v>#REF!</v>
      </c>
      <c r="X1102" s="211" t="e">
        <f t="shared" si="2032"/>
        <v>#REF!</v>
      </c>
      <c r="Y1102" s="211" t="e">
        <f t="shared" si="2033"/>
        <v>#REF!</v>
      </c>
      <c r="Z1102" s="211" t="e">
        <f t="shared" si="2034"/>
        <v>#REF!</v>
      </c>
      <c r="AA1102" s="211" t="e">
        <f t="shared" si="2035"/>
        <v>#REF!</v>
      </c>
      <c r="AB1102" s="211" t="e">
        <f t="shared" si="2036"/>
        <v>#REF!</v>
      </c>
    </row>
    <row r="1103" spans="1:28" ht="12.75" hidden="1" customHeight="1" x14ac:dyDescent="0.2">
      <c r="A1103" s="213" t="s">
        <v>302</v>
      </c>
      <c r="B1103" s="206" t="s">
        <v>57</v>
      </c>
      <c r="C1103" s="206" t="s">
        <v>190</v>
      </c>
      <c r="D1103" s="206" t="s">
        <v>207</v>
      </c>
      <c r="E1103" s="214" t="s">
        <v>334</v>
      </c>
      <c r="F1103" s="206" t="s">
        <v>303</v>
      </c>
      <c r="G1103" s="211"/>
      <c r="H1103" s="211"/>
      <c r="I1103" s="211" t="e">
        <f>#REF!+G1103</f>
        <v>#REF!</v>
      </c>
      <c r="J1103" s="211" t="e">
        <f t="shared" si="2026"/>
        <v>#REF!</v>
      </c>
      <c r="K1103" s="211" t="e">
        <f t="shared" si="2025"/>
        <v>#REF!</v>
      </c>
      <c r="L1103" s="211" t="e">
        <f t="shared" si="2025"/>
        <v>#REF!</v>
      </c>
      <c r="M1103" s="211" t="e">
        <f t="shared" si="2025"/>
        <v>#REF!</v>
      </c>
      <c r="N1103" s="211" t="e">
        <f t="shared" si="2025"/>
        <v>#REF!</v>
      </c>
      <c r="O1103" s="211" t="e">
        <f t="shared" si="2025"/>
        <v>#REF!</v>
      </c>
      <c r="P1103" s="211" t="e">
        <f t="shared" si="2025"/>
        <v>#REF!</v>
      </c>
      <c r="Q1103" s="211" t="e">
        <f t="shared" si="2025"/>
        <v>#REF!</v>
      </c>
      <c r="R1103" s="211" t="e">
        <f t="shared" si="2024"/>
        <v>#REF!</v>
      </c>
      <c r="S1103" s="211" t="e">
        <f t="shared" si="2027"/>
        <v>#REF!</v>
      </c>
      <c r="T1103" s="211" t="e">
        <f t="shared" si="2028"/>
        <v>#REF!</v>
      </c>
      <c r="U1103" s="211" t="e">
        <f t="shared" si="2029"/>
        <v>#REF!</v>
      </c>
      <c r="V1103" s="211" t="e">
        <f t="shared" si="2030"/>
        <v>#REF!</v>
      </c>
      <c r="W1103" s="211" t="e">
        <f t="shared" si="2031"/>
        <v>#REF!</v>
      </c>
      <c r="X1103" s="211" t="e">
        <f t="shared" si="2032"/>
        <v>#REF!</v>
      </c>
      <c r="Y1103" s="211" t="e">
        <f t="shared" si="2033"/>
        <v>#REF!</v>
      </c>
      <c r="Z1103" s="211" t="e">
        <f t="shared" si="2034"/>
        <v>#REF!</v>
      </c>
      <c r="AA1103" s="211" t="e">
        <f t="shared" si="2035"/>
        <v>#REF!</v>
      </c>
      <c r="AB1103" s="211" t="e">
        <f t="shared" si="2036"/>
        <v>#REF!</v>
      </c>
    </row>
    <row r="1104" spans="1:28" ht="34.5" hidden="1" customHeight="1" x14ac:dyDescent="0.2">
      <c r="A1104" s="396" t="s">
        <v>58</v>
      </c>
      <c r="B1104" s="397"/>
      <c r="C1104" s="397"/>
      <c r="D1104" s="397"/>
      <c r="E1104" s="397"/>
      <c r="F1104" s="206"/>
      <c r="G1104" s="211"/>
      <c r="H1104" s="211"/>
      <c r="I1104" s="211" t="e">
        <f>#REF!+G1104</f>
        <v>#REF!</v>
      </c>
      <c r="J1104" s="211" t="e">
        <f t="shared" si="2026"/>
        <v>#REF!</v>
      </c>
      <c r="K1104" s="211" t="e">
        <f t="shared" si="2025"/>
        <v>#REF!</v>
      </c>
      <c r="L1104" s="211" t="e">
        <f t="shared" si="2025"/>
        <v>#REF!</v>
      </c>
      <c r="M1104" s="211" t="e">
        <f t="shared" si="2025"/>
        <v>#REF!</v>
      </c>
      <c r="N1104" s="211" t="e">
        <f t="shared" si="2025"/>
        <v>#REF!</v>
      </c>
      <c r="O1104" s="211" t="e">
        <f t="shared" si="2025"/>
        <v>#REF!</v>
      </c>
      <c r="P1104" s="211" t="e">
        <f t="shared" si="2025"/>
        <v>#REF!</v>
      </c>
      <c r="Q1104" s="211" t="e">
        <f t="shared" si="2025"/>
        <v>#REF!</v>
      </c>
      <c r="R1104" s="211" t="e">
        <f t="shared" si="2024"/>
        <v>#REF!</v>
      </c>
      <c r="S1104" s="211" t="e">
        <f t="shared" si="2027"/>
        <v>#REF!</v>
      </c>
      <c r="T1104" s="211" t="e">
        <f t="shared" si="2028"/>
        <v>#REF!</v>
      </c>
      <c r="U1104" s="211" t="e">
        <f t="shared" si="2029"/>
        <v>#REF!</v>
      </c>
      <c r="V1104" s="211" t="e">
        <f t="shared" si="2030"/>
        <v>#REF!</v>
      </c>
      <c r="W1104" s="211" t="e">
        <f t="shared" si="2031"/>
        <v>#REF!</v>
      </c>
      <c r="X1104" s="211" t="e">
        <f t="shared" si="2032"/>
        <v>#REF!</v>
      </c>
      <c r="Y1104" s="211" t="e">
        <f t="shared" si="2033"/>
        <v>#REF!</v>
      </c>
      <c r="Z1104" s="211" t="e">
        <f t="shared" si="2034"/>
        <v>#REF!</v>
      </c>
      <c r="AA1104" s="211" t="e">
        <f t="shared" si="2035"/>
        <v>#REF!</v>
      </c>
      <c r="AB1104" s="211" t="e">
        <f t="shared" si="2036"/>
        <v>#REF!</v>
      </c>
    </row>
    <row r="1105" spans="1:28" ht="12.75" hidden="1" customHeight="1" x14ac:dyDescent="0.2">
      <c r="A1105" s="340" t="s">
        <v>306</v>
      </c>
      <c r="B1105" s="203">
        <v>815</v>
      </c>
      <c r="C1105" s="204" t="s">
        <v>196</v>
      </c>
      <c r="D1105" s="204"/>
      <c r="E1105" s="204"/>
      <c r="F1105" s="204"/>
      <c r="G1105" s="211"/>
      <c r="H1105" s="211"/>
      <c r="I1105" s="211" t="e">
        <f>#REF!+G1105</f>
        <v>#REF!</v>
      </c>
      <c r="J1105" s="211" t="e">
        <f t="shared" si="2026"/>
        <v>#REF!</v>
      </c>
      <c r="K1105" s="211" t="e">
        <f t="shared" si="2025"/>
        <v>#REF!</v>
      </c>
      <c r="L1105" s="211" t="e">
        <f t="shared" si="2025"/>
        <v>#REF!</v>
      </c>
      <c r="M1105" s="211" t="e">
        <f t="shared" si="2025"/>
        <v>#REF!</v>
      </c>
      <c r="N1105" s="211" t="e">
        <f t="shared" si="2025"/>
        <v>#REF!</v>
      </c>
      <c r="O1105" s="211" t="e">
        <f t="shared" si="2025"/>
        <v>#REF!</v>
      </c>
      <c r="P1105" s="211" t="e">
        <f t="shared" si="2025"/>
        <v>#REF!</v>
      </c>
      <c r="Q1105" s="211" t="e">
        <f t="shared" si="2025"/>
        <v>#REF!</v>
      </c>
      <c r="R1105" s="211" t="e">
        <f t="shared" si="2024"/>
        <v>#REF!</v>
      </c>
      <c r="S1105" s="211" t="e">
        <f t="shared" si="2027"/>
        <v>#REF!</v>
      </c>
      <c r="T1105" s="211" t="e">
        <f t="shared" si="2028"/>
        <v>#REF!</v>
      </c>
      <c r="U1105" s="211" t="e">
        <f t="shared" si="2029"/>
        <v>#REF!</v>
      </c>
      <c r="V1105" s="211" t="e">
        <f t="shared" si="2030"/>
        <v>#REF!</v>
      </c>
      <c r="W1105" s="211" t="e">
        <f t="shared" si="2031"/>
        <v>#REF!</v>
      </c>
      <c r="X1105" s="211" t="e">
        <f t="shared" si="2032"/>
        <v>#REF!</v>
      </c>
      <c r="Y1105" s="211" t="e">
        <f t="shared" si="2033"/>
        <v>#REF!</v>
      </c>
      <c r="Z1105" s="211" t="e">
        <f t="shared" si="2034"/>
        <v>#REF!</v>
      </c>
      <c r="AA1105" s="211" t="e">
        <f t="shared" si="2035"/>
        <v>#REF!</v>
      </c>
      <c r="AB1105" s="211" t="e">
        <f t="shared" si="2036"/>
        <v>#REF!</v>
      </c>
    </row>
    <row r="1106" spans="1:28" ht="12.75" hidden="1" customHeight="1" x14ac:dyDescent="0.2">
      <c r="A1106" s="340" t="s">
        <v>217</v>
      </c>
      <c r="B1106" s="203">
        <v>815</v>
      </c>
      <c r="C1106" s="204" t="s">
        <v>196</v>
      </c>
      <c r="D1106" s="204" t="s">
        <v>198</v>
      </c>
      <c r="E1106" s="204"/>
      <c r="F1106" s="204"/>
      <c r="G1106" s="211"/>
      <c r="H1106" s="211"/>
      <c r="I1106" s="211" t="e">
        <f>#REF!+G1106</f>
        <v>#REF!</v>
      </c>
      <c r="J1106" s="211" t="e">
        <f t="shared" si="2026"/>
        <v>#REF!</v>
      </c>
      <c r="K1106" s="211" t="e">
        <f t="shared" si="2025"/>
        <v>#REF!</v>
      </c>
      <c r="L1106" s="211" t="e">
        <f t="shared" si="2025"/>
        <v>#REF!</v>
      </c>
      <c r="M1106" s="211" t="e">
        <f t="shared" si="2025"/>
        <v>#REF!</v>
      </c>
      <c r="N1106" s="211" t="e">
        <f t="shared" si="2025"/>
        <v>#REF!</v>
      </c>
      <c r="O1106" s="211" t="e">
        <f t="shared" si="2025"/>
        <v>#REF!</v>
      </c>
      <c r="P1106" s="211" t="e">
        <f t="shared" si="2025"/>
        <v>#REF!</v>
      </c>
      <c r="Q1106" s="211" t="e">
        <f t="shared" si="2025"/>
        <v>#REF!</v>
      </c>
      <c r="R1106" s="211" t="e">
        <f t="shared" si="2024"/>
        <v>#REF!</v>
      </c>
      <c r="S1106" s="211" t="e">
        <f t="shared" si="2027"/>
        <v>#REF!</v>
      </c>
      <c r="T1106" s="211" t="e">
        <f t="shared" si="2028"/>
        <v>#REF!</v>
      </c>
      <c r="U1106" s="211" t="e">
        <f t="shared" si="2029"/>
        <v>#REF!</v>
      </c>
      <c r="V1106" s="211" t="e">
        <f t="shared" si="2030"/>
        <v>#REF!</v>
      </c>
      <c r="W1106" s="211" t="e">
        <f t="shared" si="2031"/>
        <v>#REF!</v>
      </c>
      <c r="X1106" s="211" t="e">
        <f t="shared" si="2032"/>
        <v>#REF!</v>
      </c>
      <c r="Y1106" s="211" t="e">
        <f t="shared" si="2033"/>
        <v>#REF!</v>
      </c>
      <c r="Z1106" s="211" t="e">
        <f t="shared" si="2034"/>
        <v>#REF!</v>
      </c>
      <c r="AA1106" s="211" t="e">
        <f t="shared" si="2035"/>
        <v>#REF!</v>
      </c>
      <c r="AB1106" s="211" t="e">
        <f t="shared" si="2036"/>
        <v>#REF!</v>
      </c>
    </row>
    <row r="1107" spans="1:28" ht="38.25" hidden="1" customHeight="1" x14ac:dyDescent="0.2">
      <c r="A1107" s="213" t="s">
        <v>123</v>
      </c>
      <c r="B1107" s="225">
        <v>815</v>
      </c>
      <c r="C1107" s="206" t="s">
        <v>196</v>
      </c>
      <c r="D1107" s="206" t="s">
        <v>198</v>
      </c>
      <c r="E1107" s="206" t="s">
        <v>332</v>
      </c>
      <c r="F1107" s="204"/>
      <c r="G1107" s="211"/>
      <c r="H1107" s="211"/>
      <c r="I1107" s="211" t="e">
        <f>#REF!+G1107</f>
        <v>#REF!</v>
      </c>
      <c r="J1107" s="211" t="e">
        <f t="shared" si="2026"/>
        <v>#REF!</v>
      </c>
      <c r="K1107" s="211" t="e">
        <f t="shared" si="2025"/>
        <v>#REF!</v>
      </c>
      <c r="L1107" s="211" t="e">
        <f t="shared" si="2025"/>
        <v>#REF!</v>
      </c>
      <c r="M1107" s="211" t="e">
        <f t="shared" si="2025"/>
        <v>#REF!</v>
      </c>
      <c r="N1107" s="211" t="e">
        <f t="shared" si="2025"/>
        <v>#REF!</v>
      </c>
      <c r="O1107" s="211" t="e">
        <f t="shared" si="2025"/>
        <v>#REF!</v>
      </c>
      <c r="P1107" s="211" t="e">
        <f t="shared" si="2025"/>
        <v>#REF!</v>
      </c>
      <c r="Q1107" s="211" t="e">
        <f t="shared" si="2025"/>
        <v>#REF!</v>
      </c>
      <c r="R1107" s="211" t="e">
        <f t="shared" si="2024"/>
        <v>#REF!</v>
      </c>
      <c r="S1107" s="211" t="e">
        <f t="shared" si="2027"/>
        <v>#REF!</v>
      </c>
      <c r="T1107" s="211" t="e">
        <f t="shared" si="2028"/>
        <v>#REF!</v>
      </c>
      <c r="U1107" s="211" t="e">
        <f t="shared" si="2029"/>
        <v>#REF!</v>
      </c>
      <c r="V1107" s="211" t="e">
        <f t="shared" si="2030"/>
        <v>#REF!</v>
      </c>
      <c r="W1107" s="211" t="e">
        <f t="shared" si="2031"/>
        <v>#REF!</v>
      </c>
      <c r="X1107" s="211" t="e">
        <f t="shared" si="2032"/>
        <v>#REF!</v>
      </c>
      <c r="Y1107" s="211" t="e">
        <f t="shared" si="2033"/>
        <v>#REF!</v>
      </c>
      <c r="Z1107" s="211" t="e">
        <f t="shared" si="2034"/>
        <v>#REF!</v>
      </c>
      <c r="AA1107" s="211" t="e">
        <f t="shared" si="2035"/>
        <v>#REF!</v>
      </c>
      <c r="AB1107" s="211" t="e">
        <f t="shared" si="2036"/>
        <v>#REF!</v>
      </c>
    </row>
    <row r="1108" spans="1:28" ht="12.75" hidden="1" customHeight="1" x14ac:dyDescent="0.2">
      <c r="A1108" s="213" t="s">
        <v>333</v>
      </c>
      <c r="B1108" s="225">
        <v>815</v>
      </c>
      <c r="C1108" s="206" t="s">
        <v>196</v>
      </c>
      <c r="D1108" s="206" t="s">
        <v>198</v>
      </c>
      <c r="E1108" s="206" t="s">
        <v>334</v>
      </c>
      <c r="F1108" s="206"/>
      <c r="G1108" s="211"/>
      <c r="H1108" s="211"/>
      <c r="I1108" s="211" t="e">
        <f>#REF!+G1108</f>
        <v>#REF!</v>
      </c>
      <c r="J1108" s="211" t="e">
        <f t="shared" si="2026"/>
        <v>#REF!</v>
      </c>
      <c r="K1108" s="211" t="e">
        <f t="shared" si="2025"/>
        <v>#REF!</v>
      </c>
      <c r="L1108" s="211" t="e">
        <f t="shared" si="2025"/>
        <v>#REF!</v>
      </c>
      <c r="M1108" s="211" t="e">
        <f t="shared" si="2025"/>
        <v>#REF!</v>
      </c>
      <c r="N1108" s="211" t="e">
        <f t="shared" si="2025"/>
        <v>#REF!</v>
      </c>
      <c r="O1108" s="211" t="e">
        <f t="shared" si="2025"/>
        <v>#REF!</v>
      </c>
      <c r="P1108" s="211" t="e">
        <f t="shared" si="2025"/>
        <v>#REF!</v>
      </c>
      <c r="Q1108" s="211" t="e">
        <f t="shared" si="2025"/>
        <v>#REF!</v>
      </c>
      <c r="R1108" s="211" t="e">
        <f t="shared" si="2024"/>
        <v>#REF!</v>
      </c>
      <c r="S1108" s="211" t="e">
        <f t="shared" si="2027"/>
        <v>#REF!</v>
      </c>
      <c r="T1108" s="211" t="e">
        <f t="shared" si="2028"/>
        <v>#REF!</v>
      </c>
      <c r="U1108" s="211" t="e">
        <f t="shared" si="2029"/>
        <v>#REF!</v>
      </c>
      <c r="V1108" s="211" t="e">
        <f t="shared" si="2030"/>
        <v>#REF!</v>
      </c>
      <c r="W1108" s="211" t="e">
        <f t="shared" si="2031"/>
        <v>#REF!</v>
      </c>
      <c r="X1108" s="211" t="e">
        <f t="shared" si="2032"/>
        <v>#REF!</v>
      </c>
      <c r="Y1108" s="211" t="e">
        <f t="shared" si="2033"/>
        <v>#REF!</v>
      </c>
      <c r="Z1108" s="211" t="e">
        <f t="shared" si="2034"/>
        <v>#REF!</v>
      </c>
      <c r="AA1108" s="211" t="e">
        <f t="shared" si="2035"/>
        <v>#REF!</v>
      </c>
      <c r="AB1108" s="211" t="e">
        <f t="shared" si="2036"/>
        <v>#REF!</v>
      </c>
    </row>
    <row r="1109" spans="1:28" ht="12.75" hidden="1" customHeight="1" x14ac:dyDescent="0.2">
      <c r="A1109" s="213" t="s">
        <v>320</v>
      </c>
      <c r="B1109" s="225">
        <v>815</v>
      </c>
      <c r="C1109" s="206" t="s">
        <v>196</v>
      </c>
      <c r="D1109" s="206" t="s">
        <v>198</v>
      </c>
      <c r="E1109" s="206" t="s">
        <v>334</v>
      </c>
      <c r="F1109" s="206" t="s">
        <v>321</v>
      </c>
      <c r="G1109" s="211"/>
      <c r="H1109" s="211"/>
      <c r="I1109" s="211" t="e">
        <f>#REF!+G1109</f>
        <v>#REF!</v>
      </c>
      <c r="J1109" s="211" t="e">
        <f t="shared" si="2026"/>
        <v>#REF!</v>
      </c>
      <c r="K1109" s="211" t="e">
        <f t="shared" si="2025"/>
        <v>#REF!</v>
      </c>
      <c r="L1109" s="211" t="e">
        <f t="shared" si="2025"/>
        <v>#REF!</v>
      </c>
      <c r="M1109" s="211" t="e">
        <f t="shared" si="2025"/>
        <v>#REF!</v>
      </c>
      <c r="N1109" s="211" t="e">
        <f t="shared" si="2025"/>
        <v>#REF!</v>
      </c>
      <c r="O1109" s="211" t="e">
        <f t="shared" si="2025"/>
        <v>#REF!</v>
      </c>
      <c r="P1109" s="211" t="e">
        <f t="shared" si="2025"/>
        <v>#REF!</v>
      </c>
      <c r="Q1109" s="211" t="e">
        <f t="shared" si="2025"/>
        <v>#REF!</v>
      </c>
      <c r="R1109" s="211" t="e">
        <f t="shared" si="2024"/>
        <v>#REF!</v>
      </c>
      <c r="S1109" s="211" t="e">
        <f t="shared" si="2027"/>
        <v>#REF!</v>
      </c>
      <c r="T1109" s="211" t="e">
        <f t="shared" si="2028"/>
        <v>#REF!</v>
      </c>
      <c r="U1109" s="211" t="e">
        <f t="shared" si="2029"/>
        <v>#REF!</v>
      </c>
      <c r="V1109" s="211" t="e">
        <f t="shared" si="2030"/>
        <v>#REF!</v>
      </c>
      <c r="W1109" s="211" t="e">
        <f t="shared" si="2031"/>
        <v>#REF!</v>
      </c>
      <c r="X1109" s="211" t="e">
        <f t="shared" si="2032"/>
        <v>#REF!</v>
      </c>
      <c r="Y1109" s="211" t="e">
        <f t="shared" si="2033"/>
        <v>#REF!</v>
      </c>
      <c r="Z1109" s="211" t="e">
        <f t="shared" si="2034"/>
        <v>#REF!</v>
      </c>
      <c r="AA1109" s="211" t="e">
        <f t="shared" si="2035"/>
        <v>#REF!</v>
      </c>
      <c r="AB1109" s="211" t="e">
        <f t="shared" si="2036"/>
        <v>#REF!</v>
      </c>
    </row>
    <row r="1110" spans="1:28" ht="25.5" hidden="1" customHeight="1" x14ac:dyDescent="0.2">
      <c r="A1110" s="213" t="s">
        <v>59</v>
      </c>
      <c r="B1110" s="225">
        <v>815</v>
      </c>
      <c r="C1110" s="206" t="s">
        <v>196</v>
      </c>
      <c r="D1110" s="206" t="s">
        <v>198</v>
      </c>
      <c r="E1110" s="206" t="s">
        <v>60</v>
      </c>
      <c r="F1110" s="206"/>
      <c r="G1110" s="211"/>
      <c r="H1110" s="211"/>
      <c r="I1110" s="211" t="e">
        <f>#REF!+G1110</f>
        <v>#REF!</v>
      </c>
      <c r="J1110" s="211" t="e">
        <f t="shared" si="2026"/>
        <v>#REF!</v>
      </c>
      <c r="K1110" s="211" t="e">
        <f t="shared" si="2025"/>
        <v>#REF!</v>
      </c>
      <c r="L1110" s="211" t="e">
        <f t="shared" si="2025"/>
        <v>#REF!</v>
      </c>
      <c r="M1110" s="211" t="e">
        <f t="shared" si="2025"/>
        <v>#REF!</v>
      </c>
      <c r="N1110" s="211" t="e">
        <f t="shared" si="2025"/>
        <v>#REF!</v>
      </c>
      <c r="O1110" s="211" t="e">
        <f t="shared" si="2025"/>
        <v>#REF!</v>
      </c>
      <c r="P1110" s="211" t="e">
        <f t="shared" si="2025"/>
        <v>#REF!</v>
      </c>
      <c r="Q1110" s="211" t="e">
        <f t="shared" si="2025"/>
        <v>#REF!</v>
      </c>
      <c r="R1110" s="211" t="e">
        <f t="shared" si="2024"/>
        <v>#REF!</v>
      </c>
      <c r="S1110" s="211" t="e">
        <f t="shared" si="2027"/>
        <v>#REF!</v>
      </c>
      <c r="T1110" s="211" t="e">
        <f t="shared" si="2028"/>
        <v>#REF!</v>
      </c>
      <c r="U1110" s="211" t="e">
        <f t="shared" si="2029"/>
        <v>#REF!</v>
      </c>
      <c r="V1110" s="211" t="e">
        <f t="shared" si="2030"/>
        <v>#REF!</v>
      </c>
      <c r="W1110" s="211" t="e">
        <f t="shared" si="2031"/>
        <v>#REF!</v>
      </c>
      <c r="X1110" s="211" t="e">
        <f t="shared" si="2032"/>
        <v>#REF!</v>
      </c>
      <c r="Y1110" s="211" t="e">
        <f t="shared" si="2033"/>
        <v>#REF!</v>
      </c>
      <c r="Z1110" s="211" t="e">
        <f t="shared" si="2034"/>
        <v>#REF!</v>
      </c>
      <c r="AA1110" s="211" t="e">
        <f t="shared" si="2035"/>
        <v>#REF!</v>
      </c>
      <c r="AB1110" s="211" t="e">
        <f t="shared" si="2036"/>
        <v>#REF!</v>
      </c>
    </row>
    <row r="1111" spans="1:28" ht="12.75" hidden="1" customHeight="1" x14ac:dyDescent="0.2">
      <c r="A1111" s="213" t="s">
        <v>320</v>
      </c>
      <c r="B1111" s="225">
        <v>815</v>
      </c>
      <c r="C1111" s="206" t="s">
        <v>196</v>
      </c>
      <c r="D1111" s="206" t="s">
        <v>198</v>
      </c>
      <c r="E1111" s="206" t="s">
        <v>60</v>
      </c>
      <c r="F1111" s="206" t="s">
        <v>321</v>
      </c>
      <c r="G1111" s="211"/>
      <c r="H1111" s="211"/>
      <c r="I1111" s="211" t="e">
        <f>#REF!+G1111</f>
        <v>#REF!</v>
      </c>
      <c r="J1111" s="211" t="e">
        <f t="shared" si="2026"/>
        <v>#REF!</v>
      </c>
      <c r="K1111" s="211" t="e">
        <f t="shared" si="2025"/>
        <v>#REF!</v>
      </c>
      <c r="L1111" s="211" t="e">
        <f t="shared" si="2025"/>
        <v>#REF!</v>
      </c>
      <c r="M1111" s="211" t="e">
        <f t="shared" si="2025"/>
        <v>#REF!</v>
      </c>
      <c r="N1111" s="211" t="e">
        <f t="shared" si="2025"/>
        <v>#REF!</v>
      </c>
      <c r="O1111" s="211" t="e">
        <f t="shared" si="2025"/>
        <v>#REF!</v>
      </c>
      <c r="P1111" s="211" t="e">
        <f t="shared" si="2025"/>
        <v>#REF!</v>
      </c>
      <c r="Q1111" s="211" t="e">
        <f t="shared" si="2025"/>
        <v>#REF!</v>
      </c>
      <c r="R1111" s="211" t="e">
        <f t="shared" si="2024"/>
        <v>#REF!</v>
      </c>
      <c r="S1111" s="211" t="e">
        <f t="shared" si="2027"/>
        <v>#REF!</v>
      </c>
      <c r="T1111" s="211" t="e">
        <f t="shared" si="2028"/>
        <v>#REF!</v>
      </c>
      <c r="U1111" s="211" t="e">
        <f t="shared" si="2029"/>
        <v>#REF!</v>
      </c>
      <c r="V1111" s="211" t="e">
        <f t="shared" si="2030"/>
        <v>#REF!</v>
      </c>
      <c r="W1111" s="211" t="e">
        <f t="shared" si="2031"/>
        <v>#REF!</v>
      </c>
      <c r="X1111" s="211" t="e">
        <f t="shared" si="2032"/>
        <v>#REF!</v>
      </c>
      <c r="Y1111" s="211" t="e">
        <f t="shared" si="2033"/>
        <v>#REF!</v>
      </c>
      <c r="Z1111" s="211" t="e">
        <f t="shared" si="2034"/>
        <v>#REF!</v>
      </c>
      <c r="AA1111" s="211" t="e">
        <f t="shared" si="2035"/>
        <v>#REF!</v>
      </c>
      <c r="AB1111" s="211" t="e">
        <f t="shared" si="2036"/>
        <v>#REF!</v>
      </c>
    </row>
    <row r="1112" spans="1:28" ht="12.75" hidden="1" customHeight="1" x14ac:dyDescent="0.2">
      <c r="A1112" s="340" t="s">
        <v>25</v>
      </c>
      <c r="B1112" s="203">
        <v>815</v>
      </c>
      <c r="C1112" s="204" t="s">
        <v>200</v>
      </c>
      <c r="D1112" s="204"/>
      <c r="E1112" s="206"/>
      <c r="F1112" s="206"/>
      <c r="G1112" s="211"/>
      <c r="H1112" s="211"/>
      <c r="I1112" s="211" t="e">
        <f>#REF!+G1112</f>
        <v>#REF!</v>
      </c>
      <c r="J1112" s="211" t="e">
        <f t="shared" si="2026"/>
        <v>#REF!</v>
      </c>
      <c r="K1112" s="211" t="e">
        <f t="shared" si="2025"/>
        <v>#REF!</v>
      </c>
      <c r="L1112" s="211" t="e">
        <f t="shared" si="2025"/>
        <v>#REF!</v>
      </c>
      <c r="M1112" s="211" t="e">
        <f t="shared" si="2025"/>
        <v>#REF!</v>
      </c>
      <c r="N1112" s="211" t="e">
        <f t="shared" si="2025"/>
        <v>#REF!</v>
      </c>
      <c r="O1112" s="211" t="e">
        <f t="shared" si="2025"/>
        <v>#REF!</v>
      </c>
      <c r="P1112" s="211" t="e">
        <f t="shared" si="2025"/>
        <v>#REF!</v>
      </c>
      <c r="Q1112" s="211" t="e">
        <f t="shared" si="2025"/>
        <v>#REF!</v>
      </c>
      <c r="R1112" s="211" t="e">
        <f t="shared" si="2024"/>
        <v>#REF!</v>
      </c>
      <c r="S1112" s="211" t="e">
        <f t="shared" si="2027"/>
        <v>#REF!</v>
      </c>
      <c r="T1112" s="211" t="e">
        <f t="shared" si="2028"/>
        <v>#REF!</v>
      </c>
      <c r="U1112" s="211" t="e">
        <f t="shared" si="2029"/>
        <v>#REF!</v>
      </c>
      <c r="V1112" s="211" t="e">
        <f t="shared" si="2030"/>
        <v>#REF!</v>
      </c>
      <c r="W1112" s="211" t="e">
        <f t="shared" si="2031"/>
        <v>#REF!</v>
      </c>
      <c r="X1112" s="211" t="e">
        <f t="shared" si="2032"/>
        <v>#REF!</v>
      </c>
      <c r="Y1112" s="211" t="e">
        <f t="shared" si="2033"/>
        <v>#REF!</v>
      </c>
      <c r="Z1112" s="211" t="e">
        <f t="shared" si="2034"/>
        <v>#REF!</v>
      </c>
      <c r="AA1112" s="211" t="e">
        <f t="shared" si="2035"/>
        <v>#REF!</v>
      </c>
      <c r="AB1112" s="211" t="e">
        <f t="shared" si="2036"/>
        <v>#REF!</v>
      </c>
    </row>
    <row r="1113" spans="1:28" ht="25.5" hidden="1" customHeight="1" x14ac:dyDescent="0.2">
      <c r="A1113" s="340" t="s">
        <v>26</v>
      </c>
      <c r="B1113" s="203">
        <v>815</v>
      </c>
      <c r="C1113" s="204" t="s">
        <v>200</v>
      </c>
      <c r="D1113" s="204" t="s">
        <v>194</v>
      </c>
      <c r="E1113" s="206"/>
      <c r="F1113" s="206"/>
      <c r="G1113" s="211"/>
      <c r="H1113" s="211"/>
      <c r="I1113" s="211" t="e">
        <f>#REF!+G1113</f>
        <v>#REF!</v>
      </c>
      <c r="J1113" s="211" t="e">
        <f t="shared" si="2026"/>
        <v>#REF!</v>
      </c>
      <c r="K1113" s="211" t="e">
        <f t="shared" si="2025"/>
        <v>#REF!</v>
      </c>
      <c r="L1113" s="211" t="e">
        <f t="shared" si="2025"/>
        <v>#REF!</v>
      </c>
      <c r="M1113" s="211" t="e">
        <f t="shared" si="2025"/>
        <v>#REF!</v>
      </c>
      <c r="N1113" s="211" t="e">
        <f t="shared" si="2025"/>
        <v>#REF!</v>
      </c>
      <c r="O1113" s="211" t="e">
        <f t="shared" si="2025"/>
        <v>#REF!</v>
      </c>
      <c r="P1113" s="211" t="e">
        <f t="shared" si="2025"/>
        <v>#REF!</v>
      </c>
      <c r="Q1113" s="211" t="e">
        <f t="shared" si="2025"/>
        <v>#REF!</v>
      </c>
      <c r="R1113" s="211" t="e">
        <f t="shared" si="2024"/>
        <v>#REF!</v>
      </c>
      <c r="S1113" s="211" t="e">
        <f t="shared" si="2027"/>
        <v>#REF!</v>
      </c>
      <c r="T1113" s="211" t="e">
        <f t="shared" si="2028"/>
        <v>#REF!</v>
      </c>
      <c r="U1113" s="211" t="e">
        <f t="shared" si="2029"/>
        <v>#REF!</v>
      </c>
      <c r="V1113" s="211" t="e">
        <f t="shared" si="2030"/>
        <v>#REF!</v>
      </c>
      <c r="W1113" s="211" t="e">
        <f t="shared" si="2031"/>
        <v>#REF!</v>
      </c>
      <c r="X1113" s="211" t="e">
        <f t="shared" si="2032"/>
        <v>#REF!</v>
      </c>
      <c r="Y1113" s="211" t="e">
        <f t="shared" si="2033"/>
        <v>#REF!</v>
      </c>
      <c r="Z1113" s="211" t="e">
        <f t="shared" si="2034"/>
        <v>#REF!</v>
      </c>
      <c r="AA1113" s="211" t="e">
        <f t="shared" si="2035"/>
        <v>#REF!</v>
      </c>
      <c r="AB1113" s="211" t="e">
        <f t="shared" si="2036"/>
        <v>#REF!</v>
      </c>
    </row>
    <row r="1114" spans="1:28" ht="12.75" hidden="1" customHeight="1" x14ac:dyDescent="0.2">
      <c r="A1114" s="340" t="s">
        <v>142</v>
      </c>
      <c r="B1114" s="203">
        <v>815</v>
      </c>
      <c r="C1114" s="204" t="s">
        <v>200</v>
      </c>
      <c r="D1114" s="204" t="s">
        <v>194</v>
      </c>
      <c r="E1114" s="206" t="s">
        <v>330</v>
      </c>
      <c r="F1114" s="206"/>
      <c r="G1114" s="211"/>
      <c r="H1114" s="211"/>
      <c r="I1114" s="211" t="e">
        <f>#REF!+G1114</f>
        <v>#REF!</v>
      </c>
      <c r="J1114" s="211" t="e">
        <f t="shared" si="2026"/>
        <v>#REF!</v>
      </c>
      <c r="K1114" s="211" t="e">
        <f t="shared" si="2025"/>
        <v>#REF!</v>
      </c>
      <c r="L1114" s="211" t="e">
        <f t="shared" si="2025"/>
        <v>#REF!</v>
      </c>
      <c r="M1114" s="211" t="e">
        <f t="shared" si="2025"/>
        <v>#REF!</v>
      </c>
      <c r="N1114" s="211" t="e">
        <f t="shared" si="2025"/>
        <v>#REF!</v>
      </c>
      <c r="O1114" s="211" t="e">
        <f t="shared" si="2025"/>
        <v>#REF!</v>
      </c>
      <c r="P1114" s="211" t="e">
        <f t="shared" si="2025"/>
        <v>#REF!</v>
      </c>
      <c r="Q1114" s="211" t="e">
        <f t="shared" si="2025"/>
        <v>#REF!</v>
      </c>
      <c r="R1114" s="211" t="e">
        <f t="shared" si="2024"/>
        <v>#REF!</v>
      </c>
      <c r="S1114" s="211" t="e">
        <f t="shared" si="2027"/>
        <v>#REF!</v>
      </c>
      <c r="T1114" s="211" t="e">
        <f t="shared" si="2028"/>
        <v>#REF!</v>
      </c>
      <c r="U1114" s="211" t="e">
        <f t="shared" si="2029"/>
        <v>#REF!</v>
      </c>
      <c r="V1114" s="211" t="e">
        <f t="shared" si="2030"/>
        <v>#REF!</v>
      </c>
      <c r="W1114" s="211" t="e">
        <f t="shared" si="2031"/>
        <v>#REF!</v>
      </c>
      <c r="X1114" s="211" t="e">
        <f t="shared" si="2032"/>
        <v>#REF!</v>
      </c>
      <c r="Y1114" s="211" t="e">
        <f t="shared" si="2033"/>
        <v>#REF!</v>
      </c>
      <c r="Z1114" s="211" t="e">
        <f t="shared" si="2034"/>
        <v>#REF!</v>
      </c>
      <c r="AA1114" s="211" t="e">
        <f t="shared" si="2035"/>
        <v>#REF!</v>
      </c>
      <c r="AB1114" s="211" t="e">
        <f t="shared" si="2036"/>
        <v>#REF!</v>
      </c>
    </row>
    <row r="1115" spans="1:28" ht="51" hidden="1" customHeight="1" x14ac:dyDescent="0.2">
      <c r="A1115" s="213" t="s">
        <v>260</v>
      </c>
      <c r="B1115" s="225">
        <v>815</v>
      </c>
      <c r="C1115" s="206" t="s">
        <v>200</v>
      </c>
      <c r="D1115" s="206" t="s">
        <v>194</v>
      </c>
      <c r="E1115" s="206" t="s">
        <v>261</v>
      </c>
      <c r="F1115" s="204"/>
      <c r="G1115" s="211"/>
      <c r="H1115" s="211"/>
      <c r="I1115" s="211" t="e">
        <f>#REF!+G1115</f>
        <v>#REF!</v>
      </c>
      <c r="J1115" s="211" t="e">
        <f t="shared" si="2026"/>
        <v>#REF!</v>
      </c>
      <c r="K1115" s="211" t="e">
        <f t="shared" si="2025"/>
        <v>#REF!</v>
      </c>
      <c r="L1115" s="211" t="e">
        <f t="shared" si="2025"/>
        <v>#REF!</v>
      </c>
      <c r="M1115" s="211" t="e">
        <f t="shared" si="2025"/>
        <v>#REF!</v>
      </c>
      <c r="N1115" s="211" t="e">
        <f t="shared" si="2025"/>
        <v>#REF!</v>
      </c>
      <c r="O1115" s="211" t="e">
        <f t="shared" si="2025"/>
        <v>#REF!</v>
      </c>
      <c r="P1115" s="211" t="e">
        <f t="shared" ref="N1115:Q1134" si="2037">M1115+N1115</f>
        <v>#REF!</v>
      </c>
      <c r="Q1115" s="211" t="e">
        <f t="shared" si="2037"/>
        <v>#REF!</v>
      </c>
      <c r="R1115" s="211" t="e">
        <f t="shared" si="2024"/>
        <v>#REF!</v>
      </c>
      <c r="S1115" s="211" t="e">
        <f t="shared" si="2027"/>
        <v>#REF!</v>
      </c>
      <c r="T1115" s="211" t="e">
        <f t="shared" si="2028"/>
        <v>#REF!</v>
      </c>
      <c r="U1115" s="211" t="e">
        <f t="shared" si="2029"/>
        <v>#REF!</v>
      </c>
      <c r="V1115" s="211" t="e">
        <f t="shared" si="2030"/>
        <v>#REF!</v>
      </c>
      <c r="W1115" s="211" t="e">
        <f t="shared" si="2031"/>
        <v>#REF!</v>
      </c>
      <c r="X1115" s="211" t="e">
        <f t="shared" si="2032"/>
        <v>#REF!</v>
      </c>
      <c r="Y1115" s="211" t="e">
        <f t="shared" si="2033"/>
        <v>#REF!</v>
      </c>
      <c r="Z1115" s="211" t="e">
        <f t="shared" si="2034"/>
        <v>#REF!</v>
      </c>
      <c r="AA1115" s="211" t="e">
        <f t="shared" si="2035"/>
        <v>#REF!</v>
      </c>
      <c r="AB1115" s="211" t="e">
        <f t="shared" si="2036"/>
        <v>#REF!</v>
      </c>
    </row>
    <row r="1116" spans="1:28" ht="12.75" hidden="1" customHeight="1" x14ac:dyDescent="0.2">
      <c r="A1116" s="213" t="s">
        <v>320</v>
      </c>
      <c r="B1116" s="225">
        <v>815</v>
      </c>
      <c r="C1116" s="206" t="s">
        <v>200</v>
      </c>
      <c r="D1116" s="206" t="s">
        <v>194</v>
      </c>
      <c r="E1116" s="206" t="s">
        <v>261</v>
      </c>
      <c r="F1116" s="206" t="s">
        <v>321</v>
      </c>
      <c r="G1116" s="211"/>
      <c r="H1116" s="211"/>
      <c r="I1116" s="211" t="e">
        <f>#REF!+G1116</f>
        <v>#REF!</v>
      </c>
      <c r="J1116" s="211" t="e">
        <f t="shared" si="2026"/>
        <v>#REF!</v>
      </c>
      <c r="K1116" s="211" t="e">
        <f t="shared" ref="K1116:M1134" si="2038">H1116+I1116</f>
        <v>#REF!</v>
      </c>
      <c r="L1116" s="211" t="e">
        <f t="shared" si="2038"/>
        <v>#REF!</v>
      </c>
      <c r="M1116" s="211" t="e">
        <f t="shared" si="2038"/>
        <v>#REF!</v>
      </c>
      <c r="N1116" s="211" t="e">
        <f t="shared" si="2037"/>
        <v>#REF!</v>
      </c>
      <c r="O1116" s="211" t="e">
        <f t="shared" si="2037"/>
        <v>#REF!</v>
      </c>
      <c r="P1116" s="211" t="e">
        <f t="shared" si="2037"/>
        <v>#REF!</v>
      </c>
      <c r="Q1116" s="211" t="e">
        <f t="shared" si="2037"/>
        <v>#REF!</v>
      </c>
      <c r="R1116" s="211" t="e">
        <f t="shared" si="2024"/>
        <v>#REF!</v>
      </c>
      <c r="S1116" s="211" t="e">
        <f t="shared" si="2027"/>
        <v>#REF!</v>
      </c>
      <c r="T1116" s="211" t="e">
        <f t="shared" si="2028"/>
        <v>#REF!</v>
      </c>
      <c r="U1116" s="211" t="e">
        <f t="shared" si="2029"/>
        <v>#REF!</v>
      </c>
      <c r="V1116" s="211" t="e">
        <f t="shared" si="2030"/>
        <v>#REF!</v>
      </c>
      <c r="W1116" s="211" t="e">
        <f t="shared" si="2031"/>
        <v>#REF!</v>
      </c>
      <c r="X1116" s="211" t="e">
        <f t="shared" si="2032"/>
        <v>#REF!</v>
      </c>
      <c r="Y1116" s="211" t="e">
        <f t="shared" si="2033"/>
        <v>#REF!</v>
      </c>
      <c r="Z1116" s="211" t="e">
        <f t="shared" si="2034"/>
        <v>#REF!</v>
      </c>
      <c r="AA1116" s="211" t="e">
        <f t="shared" si="2035"/>
        <v>#REF!</v>
      </c>
      <c r="AB1116" s="211" t="e">
        <f t="shared" si="2036"/>
        <v>#REF!</v>
      </c>
    </row>
    <row r="1117" spans="1:28" ht="25.5" hidden="1" customHeight="1" x14ac:dyDescent="0.2">
      <c r="A1117" s="213" t="s">
        <v>262</v>
      </c>
      <c r="B1117" s="225">
        <v>815</v>
      </c>
      <c r="C1117" s="206" t="s">
        <v>200</v>
      </c>
      <c r="D1117" s="206" t="s">
        <v>194</v>
      </c>
      <c r="E1117" s="206" t="s">
        <v>263</v>
      </c>
      <c r="F1117" s="204"/>
      <c r="G1117" s="211"/>
      <c r="H1117" s="211"/>
      <c r="I1117" s="211" t="e">
        <f>#REF!+G1117</f>
        <v>#REF!</v>
      </c>
      <c r="J1117" s="211" t="e">
        <f t="shared" si="2026"/>
        <v>#REF!</v>
      </c>
      <c r="K1117" s="211" t="e">
        <f t="shared" si="2038"/>
        <v>#REF!</v>
      </c>
      <c r="L1117" s="211" t="e">
        <f t="shared" si="2038"/>
        <v>#REF!</v>
      </c>
      <c r="M1117" s="211" t="e">
        <f t="shared" si="2038"/>
        <v>#REF!</v>
      </c>
      <c r="N1117" s="211" t="e">
        <f t="shared" si="2037"/>
        <v>#REF!</v>
      </c>
      <c r="O1117" s="211" t="e">
        <f t="shared" si="2037"/>
        <v>#REF!</v>
      </c>
      <c r="P1117" s="211" t="e">
        <f t="shared" si="2037"/>
        <v>#REF!</v>
      </c>
      <c r="Q1117" s="211" t="e">
        <f t="shared" si="2037"/>
        <v>#REF!</v>
      </c>
      <c r="R1117" s="211" t="e">
        <f t="shared" si="2024"/>
        <v>#REF!</v>
      </c>
      <c r="S1117" s="211" t="e">
        <f t="shared" si="2027"/>
        <v>#REF!</v>
      </c>
      <c r="T1117" s="211" t="e">
        <f t="shared" si="2028"/>
        <v>#REF!</v>
      </c>
      <c r="U1117" s="211" t="e">
        <f t="shared" si="2029"/>
        <v>#REF!</v>
      </c>
      <c r="V1117" s="211" t="e">
        <f t="shared" si="2030"/>
        <v>#REF!</v>
      </c>
      <c r="W1117" s="211" t="e">
        <f t="shared" si="2031"/>
        <v>#REF!</v>
      </c>
      <c r="X1117" s="211" t="e">
        <f t="shared" si="2032"/>
        <v>#REF!</v>
      </c>
      <c r="Y1117" s="211" t="e">
        <f t="shared" si="2033"/>
        <v>#REF!</v>
      </c>
      <c r="Z1117" s="211" t="e">
        <f t="shared" si="2034"/>
        <v>#REF!</v>
      </c>
      <c r="AA1117" s="211" t="e">
        <f t="shared" si="2035"/>
        <v>#REF!</v>
      </c>
      <c r="AB1117" s="211" t="e">
        <f t="shared" si="2036"/>
        <v>#REF!</v>
      </c>
    </row>
    <row r="1118" spans="1:28" ht="12.75" hidden="1" customHeight="1" x14ac:dyDescent="0.2">
      <c r="A1118" s="213" t="s">
        <v>320</v>
      </c>
      <c r="B1118" s="225">
        <v>815</v>
      </c>
      <c r="C1118" s="206" t="s">
        <v>200</v>
      </c>
      <c r="D1118" s="206" t="s">
        <v>194</v>
      </c>
      <c r="E1118" s="206" t="s">
        <v>263</v>
      </c>
      <c r="F1118" s="206" t="s">
        <v>321</v>
      </c>
      <c r="G1118" s="211"/>
      <c r="H1118" s="211"/>
      <c r="I1118" s="211" t="e">
        <f>#REF!+G1118</f>
        <v>#REF!</v>
      </c>
      <c r="J1118" s="211" t="e">
        <f t="shared" si="2026"/>
        <v>#REF!</v>
      </c>
      <c r="K1118" s="211" t="e">
        <f t="shared" si="2038"/>
        <v>#REF!</v>
      </c>
      <c r="L1118" s="211" t="e">
        <f t="shared" si="2038"/>
        <v>#REF!</v>
      </c>
      <c r="M1118" s="211" t="e">
        <f t="shared" si="2038"/>
        <v>#REF!</v>
      </c>
      <c r="N1118" s="211" t="e">
        <f t="shared" si="2037"/>
        <v>#REF!</v>
      </c>
      <c r="O1118" s="211" t="e">
        <f t="shared" si="2037"/>
        <v>#REF!</v>
      </c>
      <c r="P1118" s="211" t="e">
        <f t="shared" si="2037"/>
        <v>#REF!</v>
      </c>
      <c r="Q1118" s="211" t="e">
        <f t="shared" si="2037"/>
        <v>#REF!</v>
      </c>
      <c r="R1118" s="211" t="e">
        <f t="shared" si="2024"/>
        <v>#REF!</v>
      </c>
      <c r="S1118" s="211" t="e">
        <f t="shared" si="2027"/>
        <v>#REF!</v>
      </c>
      <c r="T1118" s="211" t="e">
        <f t="shared" si="2028"/>
        <v>#REF!</v>
      </c>
      <c r="U1118" s="211" t="e">
        <f t="shared" si="2029"/>
        <v>#REF!</v>
      </c>
      <c r="V1118" s="211" t="e">
        <f t="shared" si="2030"/>
        <v>#REF!</v>
      </c>
      <c r="W1118" s="211" t="e">
        <f t="shared" si="2031"/>
        <v>#REF!</v>
      </c>
      <c r="X1118" s="211" t="e">
        <f t="shared" si="2032"/>
        <v>#REF!</v>
      </c>
      <c r="Y1118" s="211" t="e">
        <f t="shared" si="2033"/>
        <v>#REF!</v>
      </c>
      <c r="Z1118" s="211" t="e">
        <f t="shared" si="2034"/>
        <v>#REF!</v>
      </c>
      <c r="AA1118" s="211" t="e">
        <f t="shared" si="2035"/>
        <v>#REF!</v>
      </c>
      <c r="AB1118" s="211" t="e">
        <f t="shared" si="2036"/>
        <v>#REF!</v>
      </c>
    </row>
    <row r="1119" spans="1:28" ht="38.25" hidden="1" customHeight="1" x14ac:dyDescent="0.2">
      <c r="A1119" s="213" t="s">
        <v>264</v>
      </c>
      <c r="B1119" s="225">
        <v>815</v>
      </c>
      <c r="C1119" s="206" t="s">
        <v>200</v>
      </c>
      <c r="D1119" s="206" t="s">
        <v>194</v>
      </c>
      <c r="E1119" s="206" t="s">
        <v>265</v>
      </c>
      <c r="F1119" s="206"/>
      <c r="G1119" s="211"/>
      <c r="H1119" s="211"/>
      <c r="I1119" s="211" t="e">
        <f>#REF!+G1119</f>
        <v>#REF!</v>
      </c>
      <c r="J1119" s="211" t="e">
        <f t="shared" si="2026"/>
        <v>#REF!</v>
      </c>
      <c r="K1119" s="211" t="e">
        <f t="shared" si="2038"/>
        <v>#REF!</v>
      </c>
      <c r="L1119" s="211" t="e">
        <f t="shared" si="2038"/>
        <v>#REF!</v>
      </c>
      <c r="M1119" s="211" t="e">
        <f t="shared" si="2038"/>
        <v>#REF!</v>
      </c>
      <c r="N1119" s="211" t="e">
        <f t="shared" si="2037"/>
        <v>#REF!</v>
      </c>
      <c r="O1119" s="211" t="e">
        <f t="shared" si="2037"/>
        <v>#REF!</v>
      </c>
      <c r="P1119" s="211" t="e">
        <f t="shared" si="2037"/>
        <v>#REF!</v>
      </c>
      <c r="Q1119" s="211" t="e">
        <f t="shared" si="2037"/>
        <v>#REF!</v>
      </c>
      <c r="R1119" s="211" t="e">
        <f t="shared" si="2024"/>
        <v>#REF!</v>
      </c>
      <c r="S1119" s="211" t="e">
        <f t="shared" si="2027"/>
        <v>#REF!</v>
      </c>
      <c r="T1119" s="211" t="e">
        <f t="shared" si="2028"/>
        <v>#REF!</v>
      </c>
      <c r="U1119" s="211" t="e">
        <f t="shared" si="2029"/>
        <v>#REF!</v>
      </c>
      <c r="V1119" s="211" t="e">
        <f t="shared" si="2030"/>
        <v>#REF!</v>
      </c>
      <c r="W1119" s="211" t="e">
        <f t="shared" si="2031"/>
        <v>#REF!</v>
      </c>
      <c r="X1119" s="211" t="e">
        <f t="shared" si="2032"/>
        <v>#REF!</v>
      </c>
      <c r="Y1119" s="211" t="e">
        <f t="shared" si="2033"/>
        <v>#REF!</v>
      </c>
      <c r="Z1119" s="211" t="e">
        <f t="shared" si="2034"/>
        <v>#REF!</v>
      </c>
      <c r="AA1119" s="211" t="e">
        <f t="shared" si="2035"/>
        <v>#REF!</v>
      </c>
      <c r="AB1119" s="211" t="e">
        <f t="shared" si="2036"/>
        <v>#REF!</v>
      </c>
    </row>
    <row r="1120" spans="1:28" ht="12.75" hidden="1" customHeight="1" x14ac:dyDescent="0.2">
      <c r="A1120" s="213" t="s">
        <v>320</v>
      </c>
      <c r="B1120" s="225">
        <v>815</v>
      </c>
      <c r="C1120" s="206" t="s">
        <v>200</v>
      </c>
      <c r="D1120" s="206" t="s">
        <v>194</v>
      </c>
      <c r="E1120" s="206" t="s">
        <v>265</v>
      </c>
      <c r="F1120" s="206" t="s">
        <v>321</v>
      </c>
      <c r="G1120" s="211"/>
      <c r="H1120" s="211"/>
      <c r="I1120" s="211" t="e">
        <f>#REF!+G1120</f>
        <v>#REF!</v>
      </c>
      <c r="J1120" s="211" t="e">
        <f t="shared" si="2026"/>
        <v>#REF!</v>
      </c>
      <c r="K1120" s="211" t="e">
        <f t="shared" si="2038"/>
        <v>#REF!</v>
      </c>
      <c r="L1120" s="211" t="e">
        <f t="shared" si="2038"/>
        <v>#REF!</v>
      </c>
      <c r="M1120" s="211" t="e">
        <f t="shared" si="2038"/>
        <v>#REF!</v>
      </c>
      <c r="N1120" s="211" t="e">
        <f t="shared" si="2037"/>
        <v>#REF!</v>
      </c>
      <c r="O1120" s="211" t="e">
        <f t="shared" si="2037"/>
        <v>#REF!</v>
      </c>
      <c r="P1120" s="211" t="e">
        <f t="shared" si="2037"/>
        <v>#REF!</v>
      </c>
      <c r="Q1120" s="211" t="e">
        <f t="shared" si="2037"/>
        <v>#REF!</v>
      </c>
      <c r="R1120" s="211" t="e">
        <f t="shared" si="2024"/>
        <v>#REF!</v>
      </c>
      <c r="S1120" s="211" t="e">
        <f t="shared" si="2027"/>
        <v>#REF!</v>
      </c>
      <c r="T1120" s="211" t="e">
        <f t="shared" si="2028"/>
        <v>#REF!</v>
      </c>
      <c r="U1120" s="211" t="e">
        <f t="shared" si="2029"/>
        <v>#REF!</v>
      </c>
      <c r="V1120" s="211" t="e">
        <f t="shared" si="2030"/>
        <v>#REF!</v>
      </c>
      <c r="W1120" s="211" t="e">
        <f t="shared" si="2031"/>
        <v>#REF!</v>
      </c>
      <c r="X1120" s="211" t="e">
        <f t="shared" si="2032"/>
        <v>#REF!</v>
      </c>
      <c r="Y1120" s="211" t="e">
        <f t="shared" si="2033"/>
        <v>#REF!</v>
      </c>
      <c r="Z1120" s="211" t="e">
        <f t="shared" si="2034"/>
        <v>#REF!</v>
      </c>
      <c r="AA1120" s="211" t="e">
        <f t="shared" si="2035"/>
        <v>#REF!</v>
      </c>
      <c r="AB1120" s="211" t="e">
        <f t="shared" si="2036"/>
        <v>#REF!</v>
      </c>
    </row>
    <row r="1121" spans="1:28" ht="12.75" hidden="1" customHeight="1" x14ac:dyDescent="0.2">
      <c r="A1121" s="213" t="s">
        <v>886</v>
      </c>
      <c r="B1121" s="225">
        <v>801</v>
      </c>
      <c r="C1121" s="206" t="s">
        <v>205</v>
      </c>
      <c r="D1121" s="206" t="s">
        <v>192</v>
      </c>
      <c r="E1121" s="206" t="s">
        <v>5</v>
      </c>
      <c r="F1121" s="206" t="s">
        <v>96</v>
      </c>
      <c r="G1121" s="211"/>
      <c r="H1121" s="211"/>
      <c r="I1121" s="211" t="e">
        <f>#REF!+G1121</f>
        <v>#REF!</v>
      </c>
      <c r="J1121" s="211" t="e">
        <f t="shared" si="2026"/>
        <v>#REF!</v>
      </c>
      <c r="K1121" s="211" t="e">
        <f t="shared" si="2038"/>
        <v>#REF!</v>
      </c>
      <c r="L1121" s="211" t="e">
        <f t="shared" si="2038"/>
        <v>#REF!</v>
      </c>
      <c r="M1121" s="211" t="e">
        <f t="shared" si="2038"/>
        <v>#REF!</v>
      </c>
      <c r="N1121" s="211" t="e">
        <f t="shared" si="2037"/>
        <v>#REF!</v>
      </c>
      <c r="O1121" s="211" t="e">
        <f t="shared" si="2037"/>
        <v>#REF!</v>
      </c>
      <c r="P1121" s="211" t="e">
        <f t="shared" si="2037"/>
        <v>#REF!</v>
      </c>
      <c r="Q1121" s="211" t="e">
        <f t="shared" si="2037"/>
        <v>#REF!</v>
      </c>
      <c r="R1121" s="211" t="e">
        <f t="shared" si="2024"/>
        <v>#REF!</v>
      </c>
      <c r="S1121" s="211" t="e">
        <f t="shared" si="2027"/>
        <v>#REF!</v>
      </c>
      <c r="T1121" s="211" t="e">
        <f t="shared" si="2028"/>
        <v>#REF!</v>
      </c>
      <c r="U1121" s="211" t="e">
        <f t="shared" si="2029"/>
        <v>#REF!</v>
      </c>
      <c r="V1121" s="211" t="e">
        <f t="shared" si="2030"/>
        <v>#REF!</v>
      </c>
      <c r="W1121" s="211" t="e">
        <f t="shared" si="2031"/>
        <v>#REF!</v>
      </c>
      <c r="X1121" s="211" t="e">
        <f t="shared" si="2032"/>
        <v>#REF!</v>
      </c>
      <c r="Y1121" s="211" t="e">
        <f t="shared" si="2033"/>
        <v>#REF!</v>
      </c>
      <c r="Z1121" s="211" t="e">
        <f t="shared" si="2034"/>
        <v>#REF!</v>
      </c>
      <c r="AA1121" s="211" t="e">
        <f t="shared" si="2035"/>
        <v>#REF!</v>
      </c>
      <c r="AB1121" s="211" t="e">
        <f t="shared" si="2036"/>
        <v>#REF!</v>
      </c>
    </row>
    <row r="1122" spans="1:28" ht="12.75" hidden="1" customHeight="1" x14ac:dyDescent="0.2">
      <c r="A1122" s="213" t="s">
        <v>97</v>
      </c>
      <c r="B1122" s="225">
        <v>801</v>
      </c>
      <c r="C1122" s="206" t="s">
        <v>205</v>
      </c>
      <c r="D1122" s="206" t="s">
        <v>192</v>
      </c>
      <c r="E1122" s="206" t="s">
        <v>5</v>
      </c>
      <c r="F1122" s="206" t="s">
        <v>98</v>
      </c>
      <c r="G1122" s="211"/>
      <c r="H1122" s="211"/>
      <c r="I1122" s="211" t="e">
        <f>#REF!+G1122</f>
        <v>#REF!</v>
      </c>
      <c r="J1122" s="211" t="e">
        <f t="shared" si="2026"/>
        <v>#REF!</v>
      </c>
      <c r="K1122" s="211" t="e">
        <f t="shared" si="2038"/>
        <v>#REF!</v>
      </c>
      <c r="L1122" s="211" t="e">
        <f t="shared" si="2038"/>
        <v>#REF!</v>
      </c>
      <c r="M1122" s="211" t="e">
        <f t="shared" si="2038"/>
        <v>#REF!</v>
      </c>
      <c r="N1122" s="211" t="e">
        <f t="shared" si="2037"/>
        <v>#REF!</v>
      </c>
      <c r="O1122" s="211" t="e">
        <f t="shared" si="2037"/>
        <v>#REF!</v>
      </c>
      <c r="P1122" s="211" t="e">
        <f t="shared" si="2037"/>
        <v>#REF!</v>
      </c>
      <c r="Q1122" s="211" t="e">
        <f t="shared" si="2037"/>
        <v>#REF!</v>
      </c>
      <c r="R1122" s="211" t="e">
        <f t="shared" ref="R1122:R1138" si="2039">P1122+Q1122</f>
        <v>#REF!</v>
      </c>
      <c r="S1122" s="211" t="e">
        <f t="shared" si="2027"/>
        <v>#REF!</v>
      </c>
      <c r="T1122" s="211" t="e">
        <f t="shared" si="2028"/>
        <v>#REF!</v>
      </c>
      <c r="U1122" s="211" t="e">
        <f t="shared" si="2029"/>
        <v>#REF!</v>
      </c>
      <c r="V1122" s="211" t="e">
        <f t="shared" si="2030"/>
        <v>#REF!</v>
      </c>
      <c r="W1122" s="211" t="e">
        <f t="shared" si="2031"/>
        <v>#REF!</v>
      </c>
      <c r="X1122" s="211" t="e">
        <f t="shared" si="2032"/>
        <v>#REF!</v>
      </c>
      <c r="Y1122" s="211" t="e">
        <f t="shared" si="2033"/>
        <v>#REF!</v>
      </c>
      <c r="Z1122" s="211" t="e">
        <f t="shared" si="2034"/>
        <v>#REF!</v>
      </c>
      <c r="AA1122" s="211" t="e">
        <f t="shared" si="2035"/>
        <v>#REF!</v>
      </c>
      <c r="AB1122" s="211" t="e">
        <f t="shared" si="2036"/>
        <v>#REF!</v>
      </c>
    </row>
    <row r="1123" spans="1:28" ht="25.5" hidden="1" customHeight="1" x14ac:dyDescent="0.2">
      <c r="A1123" s="213" t="s">
        <v>99</v>
      </c>
      <c r="B1123" s="225">
        <v>801</v>
      </c>
      <c r="C1123" s="206" t="s">
        <v>205</v>
      </c>
      <c r="D1123" s="206" t="s">
        <v>192</v>
      </c>
      <c r="E1123" s="206" t="s">
        <v>5</v>
      </c>
      <c r="F1123" s="206" t="s">
        <v>100</v>
      </c>
      <c r="G1123" s="211"/>
      <c r="H1123" s="211"/>
      <c r="I1123" s="211" t="e">
        <f>#REF!+G1123</f>
        <v>#REF!</v>
      </c>
      <c r="J1123" s="211" t="e">
        <f t="shared" si="2026"/>
        <v>#REF!</v>
      </c>
      <c r="K1123" s="211" t="e">
        <f t="shared" si="2038"/>
        <v>#REF!</v>
      </c>
      <c r="L1123" s="211" t="e">
        <f t="shared" si="2038"/>
        <v>#REF!</v>
      </c>
      <c r="M1123" s="211" t="e">
        <f t="shared" si="2038"/>
        <v>#REF!</v>
      </c>
      <c r="N1123" s="211" t="e">
        <f t="shared" si="2037"/>
        <v>#REF!</v>
      </c>
      <c r="O1123" s="211" t="e">
        <f t="shared" si="2037"/>
        <v>#REF!</v>
      </c>
      <c r="P1123" s="211" t="e">
        <f t="shared" si="2037"/>
        <v>#REF!</v>
      </c>
      <c r="Q1123" s="211" t="e">
        <f t="shared" si="2037"/>
        <v>#REF!</v>
      </c>
      <c r="R1123" s="211" t="e">
        <f t="shared" si="2039"/>
        <v>#REF!</v>
      </c>
      <c r="S1123" s="211" t="e">
        <f t="shared" si="2027"/>
        <v>#REF!</v>
      </c>
      <c r="T1123" s="211" t="e">
        <f t="shared" si="2028"/>
        <v>#REF!</v>
      </c>
      <c r="U1123" s="211" t="e">
        <f t="shared" si="2029"/>
        <v>#REF!</v>
      </c>
      <c r="V1123" s="211" t="e">
        <f t="shared" si="2030"/>
        <v>#REF!</v>
      </c>
      <c r="W1123" s="211" t="e">
        <f t="shared" si="2031"/>
        <v>#REF!</v>
      </c>
      <c r="X1123" s="211" t="e">
        <f t="shared" si="2032"/>
        <v>#REF!</v>
      </c>
      <c r="Y1123" s="211" t="e">
        <f t="shared" si="2033"/>
        <v>#REF!</v>
      </c>
      <c r="Z1123" s="211" t="e">
        <f t="shared" si="2034"/>
        <v>#REF!</v>
      </c>
      <c r="AA1123" s="211" t="e">
        <f t="shared" si="2035"/>
        <v>#REF!</v>
      </c>
      <c r="AB1123" s="211" t="e">
        <f t="shared" si="2036"/>
        <v>#REF!</v>
      </c>
    </row>
    <row r="1124" spans="1:28" ht="25.5" hidden="1" customHeight="1" x14ac:dyDescent="0.2">
      <c r="A1124" s="213" t="s">
        <v>101</v>
      </c>
      <c r="B1124" s="225">
        <v>801</v>
      </c>
      <c r="C1124" s="206" t="s">
        <v>205</v>
      </c>
      <c r="D1124" s="206" t="s">
        <v>192</v>
      </c>
      <c r="E1124" s="206" t="s">
        <v>5</v>
      </c>
      <c r="F1124" s="206" t="s">
        <v>102</v>
      </c>
      <c r="G1124" s="211"/>
      <c r="H1124" s="211"/>
      <c r="I1124" s="211" t="e">
        <f>#REF!+G1124</f>
        <v>#REF!</v>
      </c>
      <c r="J1124" s="211" t="e">
        <f t="shared" si="2026"/>
        <v>#REF!</v>
      </c>
      <c r="K1124" s="211" t="e">
        <f t="shared" si="2038"/>
        <v>#REF!</v>
      </c>
      <c r="L1124" s="211" t="e">
        <f t="shared" si="2038"/>
        <v>#REF!</v>
      </c>
      <c r="M1124" s="211" t="e">
        <f t="shared" si="2038"/>
        <v>#REF!</v>
      </c>
      <c r="N1124" s="211" t="e">
        <f t="shared" si="2037"/>
        <v>#REF!</v>
      </c>
      <c r="O1124" s="211" t="e">
        <f t="shared" si="2037"/>
        <v>#REF!</v>
      </c>
      <c r="P1124" s="211" t="e">
        <f t="shared" si="2037"/>
        <v>#REF!</v>
      </c>
      <c r="Q1124" s="211" t="e">
        <f t="shared" si="2037"/>
        <v>#REF!</v>
      </c>
      <c r="R1124" s="211" t="e">
        <f t="shared" si="2039"/>
        <v>#REF!</v>
      </c>
      <c r="S1124" s="211" t="e">
        <f t="shared" si="2027"/>
        <v>#REF!</v>
      </c>
      <c r="T1124" s="211" t="e">
        <f t="shared" si="2028"/>
        <v>#REF!</v>
      </c>
      <c r="U1124" s="211" t="e">
        <f t="shared" si="2029"/>
        <v>#REF!</v>
      </c>
      <c r="V1124" s="211" t="e">
        <f t="shared" si="2030"/>
        <v>#REF!</v>
      </c>
      <c r="W1124" s="211" t="e">
        <f t="shared" si="2031"/>
        <v>#REF!</v>
      </c>
      <c r="X1124" s="211" t="e">
        <f t="shared" si="2032"/>
        <v>#REF!</v>
      </c>
      <c r="Y1124" s="211" t="e">
        <f t="shared" si="2033"/>
        <v>#REF!</v>
      </c>
      <c r="Z1124" s="211" t="e">
        <f t="shared" si="2034"/>
        <v>#REF!</v>
      </c>
      <c r="AA1124" s="211" t="e">
        <f t="shared" si="2035"/>
        <v>#REF!</v>
      </c>
      <c r="AB1124" s="211" t="e">
        <f t="shared" si="2036"/>
        <v>#REF!</v>
      </c>
    </row>
    <row r="1125" spans="1:28" ht="25.5" hidden="1" customHeight="1" x14ac:dyDescent="0.2">
      <c r="A1125" s="213" t="s">
        <v>1222</v>
      </c>
      <c r="B1125" s="225">
        <v>801</v>
      </c>
      <c r="C1125" s="206" t="s">
        <v>205</v>
      </c>
      <c r="D1125" s="206" t="s">
        <v>192</v>
      </c>
      <c r="E1125" s="206" t="s">
        <v>5</v>
      </c>
      <c r="F1125" s="206" t="s">
        <v>94</v>
      </c>
      <c r="G1125" s="211"/>
      <c r="H1125" s="211"/>
      <c r="I1125" s="211" t="e">
        <f>#REF!+G1125</f>
        <v>#REF!</v>
      </c>
      <c r="J1125" s="211" t="e">
        <f t="shared" si="2026"/>
        <v>#REF!</v>
      </c>
      <c r="K1125" s="211" t="e">
        <f t="shared" si="2038"/>
        <v>#REF!</v>
      </c>
      <c r="L1125" s="211" t="e">
        <f t="shared" si="2038"/>
        <v>#REF!</v>
      </c>
      <c r="M1125" s="211" t="e">
        <f t="shared" si="2038"/>
        <v>#REF!</v>
      </c>
      <c r="N1125" s="211" t="e">
        <f t="shared" si="2037"/>
        <v>#REF!</v>
      </c>
      <c r="O1125" s="211" t="e">
        <f t="shared" si="2037"/>
        <v>#REF!</v>
      </c>
      <c r="P1125" s="211" t="e">
        <f t="shared" si="2037"/>
        <v>#REF!</v>
      </c>
      <c r="Q1125" s="211" t="e">
        <f t="shared" si="2037"/>
        <v>#REF!</v>
      </c>
      <c r="R1125" s="211" t="e">
        <f t="shared" si="2039"/>
        <v>#REF!</v>
      </c>
      <c r="S1125" s="211" t="e">
        <f t="shared" si="2027"/>
        <v>#REF!</v>
      </c>
      <c r="T1125" s="211" t="e">
        <f t="shared" si="2028"/>
        <v>#REF!</v>
      </c>
      <c r="U1125" s="211" t="e">
        <f t="shared" si="2029"/>
        <v>#REF!</v>
      </c>
      <c r="V1125" s="211" t="e">
        <f t="shared" si="2030"/>
        <v>#REF!</v>
      </c>
      <c r="W1125" s="211" t="e">
        <f t="shared" si="2031"/>
        <v>#REF!</v>
      </c>
      <c r="X1125" s="211" t="e">
        <f t="shared" si="2032"/>
        <v>#REF!</v>
      </c>
      <c r="Y1125" s="211" t="e">
        <f t="shared" si="2033"/>
        <v>#REF!</v>
      </c>
      <c r="Z1125" s="211" t="e">
        <f t="shared" si="2034"/>
        <v>#REF!</v>
      </c>
      <c r="AA1125" s="211" t="e">
        <f t="shared" si="2035"/>
        <v>#REF!</v>
      </c>
      <c r="AB1125" s="211" t="e">
        <f t="shared" si="2036"/>
        <v>#REF!</v>
      </c>
    </row>
    <row r="1126" spans="1:28" ht="30" hidden="1" x14ac:dyDescent="0.2">
      <c r="A1126" s="213" t="s">
        <v>76</v>
      </c>
      <c r="B1126" s="225">
        <v>801</v>
      </c>
      <c r="C1126" s="206" t="s">
        <v>205</v>
      </c>
      <c r="D1126" s="206" t="s">
        <v>192</v>
      </c>
      <c r="E1126" s="206" t="s">
        <v>5</v>
      </c>
      <c r="F1126" s="206" t="s">
        <v>77</v>
      </c>
      <c r="G1126" s="211"/>
      <c r="H1126" s="211"/>
      <c r="I1126" s="211" t="e">
        <f>#REF!+G1126</f>
        <v>#REF!</v>
      </c>
      <c r="J1126" s="211" t="e">
        <f t="shared" si="2026"/>
        <v>#REF!</v>
      </c>
      <c r="K1126" s="211" t="e">
        <f t="shared" si="2038"/>
        <v>#REF!</v>
      </c>
      <c r="L1126" s="211" t="e">
        <f t="shared" si="2038"/>
        <v>#REF!</v>
      </c>
      <c r="M1126" s="211" t="e">
        <f t="shared" si="2038"/>
        <v>#REF!</v>
      </c>
      <c r="N1126" s="211" t="e">
        <f t="shared" si="2037"/>
        <v>#REF!</v>
      </c>
      <c r="O1126" s="211" t="e">
        <f t="shared" si="2037"/>
        <v>#REF!</v>
      </c>
      <c r="P1126" s="211" t="e">
        <f t="shared" si="2037"/>
        <v>#REF!</v>
      </c>
      <c r="Q1126" s="211" t="e">
        <f t="shared" si="2037"/>
        <v>#REF!</v>
      </c>
      <c r="R1126" s="211" t="e">
        <f t="shared" si="2039"/>
        <v>#REF!</v>
      </c>
      <c r="S1126" s="211" t="e">
        <f t="shared" si="2027"/>
        <v>#REF!</v>
      </c>
      <c r="T1126" s="211" t="e">
        <f t="shared" si="2028"/>
        <v>#REF!</v>
      </c>
      <c r="U1126" s="211" t="e">
        <f t="shared" si="2029"/>
        <v>#REF!</v>
      </c>
      <c r="V1126" s="211" t="e">
        <f t="shared" si="2030"/>
        <v>#REF!</v>
      </c>
      <c r="W1126" s="211" t="e">
        <f t="shared" si="2031"/>
        <v>#REF!</v>
      </c>
      <c r="X1126" s="211" t="e">
        <f t="shared" si="2032"/>
        <v>#REF!</v>
      </c>
      <c r="Y1126" s="211" t="e">
        <f t="shared" si="2033"/>
        <v>#REF!</v>
      </c>
      <c r="Z1126" s="211" t="e">
        <f t="shared" si="2034"/>
        <v>#REF!</v>
      </c>
      <c r="AA1126" s="211" t="e">
        <f t="shared" si="2035"/>
        <v>#REF!</v>
      </c>
      <c r="AB1126" s="211" t="e">
        <f t="shared" si="2036"/>
        <v>#REF!</v>
      </c>
    </row>
    <row r="1127" spans="1:28" ht="12.75" hidden="1" customHeight="1" x14ac:dyDescent="0.2">
      <c r="A1127" s="213" t="s">
        <v>78</v>
      </c>
      <c r="B1127" s="225">
        <v>801</v>
      </c>
      <c r="C1127" s="206" t="s">
        <v>205</v>
      </c>
      <c r="D1127" s="206" t="s">
        <v>192</v>
      </c>
      <c r="E1127" s="206" t="s">
        <v>5</v>
      </c>
      <c r="F1127" s="206" t="s">
        <v>79</v>
      </c>
      <c r="G1127" s="211"/>
      <c r="H1127" s="211"/>
      <c r="I1127" s="211" t="e">
        <f>#REF!+G1127</f>
        <v>#REF!</v>
      </c>
      <c r="J1127" s="211" t="e">
        <f t="shared" si="2026"/>
        <v>#REF!</v>
      </c>
      <c r="K1127" s="211" t="e">
        <f>#REF!+I1127</f>
        <v>#REF!</v>
      </c>
      <c r="L1127" s="211" t="e">
        <f t="shared" si="2038"/>
        <v>#REF!</v>
      </c>
      <c r="M1127" s="211" t="e">
        <f t="shared" si="2038"/>
        <v>#REF!</v>
      </c>
      <c r="N1127" s="211" t="e">
        <f t="shared" si="2037"/>
        <v>#REF!</v>
      </c>
      <c r="O1127" s="211" t="e">
        <f t="shared" si="2037"/>
        <v>#REF!</v>
      </c>
      <c r="P1127" s="211" t="e">
        <f t="shared" si="2037"/>
        <v>#REF!</v>
      </c>
      <c r="Q1127" s="211" t="e">
        <f t="shared" si="2037"/>
        <v>#REF!</v>
      </c>
      <c r="R1127" s="211" t="e">
        <f t="shared" si="2039"/>
        <v>#REF!</v>
      </c>
      <c r="S1127" s="211" t="e">
        <f t="shared" si="2027"/>
        <v>#REF!</v>
      </c>
      <c r="T1127" s="211" t="e">
        <f t="shared" si="2028"/>
        <v>#REF!</v>
      </c>
      <c r="U1127" s="211" t="e">
        <f t="shared" si="2029"/>
        <v>#REF!</v>
      </c>
      <c r="V1127" s="211" t="e">
        <f t="shared" si="2030"/>
        <v>#REF!</v>
      </c>
      <c r="W1127" s="211" t="e">
        <f t="shared" si="2031"/>
        <v>#REF!</v>
      </c>
      <c r="X1127" s="211" t="e">
        <f t="shared" si="2032"/>
        <v>#REF!</v>
      </c>
      <c r="Y1127" s="211" t="e">
        <f t="shared" si="2033"/>
        <v>#REF!</v>
      </c>
      <c r="Z1127" s="211" t="e">
        <f t="shared" si="2034"/>
        <v>#REF!</v>
      </c>
      <c r="AA1127" s="211" t="e">
        <f t="shared" si="2035"/>
        <v>#REF!</v>
      </c>
      <c r="AB1127" s="211" t="e">
        <f t="shared" si="2036"/>
        <v>#REF!</v>
      </c>
    </row>
    <row r="1128" spans="1:28" ht="12.75" hidden="1" customHeight="1" x14ac:dyDescent="0.2">
      <c r="A1128" s="213" t="s">
        <v>103</v>
      </c>
      <c r="B1128" s="225">
        <v>801</v>
      </c>
      <c r="C1128" s="206" t="s">
        <v>205</v>
      </c>
      <c r="D1128" s="206" t="s">
        <v>192</v>
      </c>
      <c r="E1128" s="206" t="s">
        <v>5</v>
      </c>
      <c r="F1128" s="206" t="s">
        <v>104</v>
      </c>
      <c r="G1128" s="211"/>
      <c r="H1128" s="211"/>
      <c r="I1128" s="211" t="e">
        <f>#REF!+G1128</f>
        <v>#REF!</v>
      </c>
      <c r="J1128" s="211" t="e">
        <f t="shared" si="2026"/>
        <v>#REF!</v>
      </c>
      <c r="K1128" s="211" t="e">
        <f>#REF!+I1128</f>
        <v>#REF!</v>
      </c>
      <c r="L1128" s="211" t="e">
        <f t="shared" si="2038"/>
        <v>#REF!</v>
      </c>
      <c r="M1128" s="211" t="e">
        <f t="shared" si="2038"/>
        <v>#REF!</v>
      </c>
      <c r="N1128" s="211" t="e">
        <f t="shared" si="2037"/>
        <v>#REF!</v>
      </c>
      <c r="O1128" s="211" t="e">
        <f t="shared" si="2037"/>
        <v>#REF!</v>
      </c>
      <c r="P1128" s="211" t="e">
        <f t="shared" si="2037"/>
        <v>#REF!</v>
      </c>
      <c r="Q1128" s="211" t="e">
        <f t="shared" si="2037"/>
        <v>#REF!</v>
      </c>
      <c r="R1128" s="211" t="e">
        <f t="shared" si="2039"/>
        <v>#REF!</v>
      </c>
      <c r="S1128" s="211" t="e">
        <f t="shared" si="2027"/>
        <v>#REF!</v>
      </c>
      <c r="T1128" s="211" t="e">
        <f t="shared" si="2028"/>
        <v>#REF!</v>
      </c>
      <c r="U1128" s="211" t="e">
        <f t="shared" si="2029"/>
        <v>#REF!</v>
      </c>
      <c r="V1128" s="211" t="e">
        <f t="shared" si="2030"/>
        <v>#REF!</v>
      </c>
      <c r="W1128" s="211" t="e">
        <f t="shared" si="2031"/>
        <v>#REF!</v>
      </c>
      <c r="X1128" s="211" t="e">
        <f t="shared" si="2032"/>
        <v>#REF!</v>
      </c>
      <c r="Y1128" s="211" t="e">
        <f t="shared" si="2033"/>
        <v>#REF!</v>
      </c>
      <c r="Z1128" s="211" t="e">
        <f t="shared" si="2034"/>
        <v>#REF!</v>
      </c>
      <c r="AA1128" s="211" t="e">
        <f t="shared" si="2035"/>
        <v>#REF!</v>
      </c>
      <c r="AB1128" s="211" t="e">
        <f t="shared" si="2036"/>
        <v>#REF!</v>
      </c>
    </row>
    <row r="1129" spans="1:28" ht="12.75" hidden="1" customHeight="1" x14ac:dyDescent="0.2">
      <c r="A1129" s="213" t="s">
        <v>105</v>
      </c>
      <c r="B1129" s="225">
        <v>801</v>
      </c>
      <c r="C1129" s="206" t="s">
        <v>205</v>
      </c>
      <c r="D1129" s="206" t="s">
        <v>192</v>
      </c>
      <c r="E1129" s="206" t="s">
        <v>5</v>
      </c>
      <c r="F1129" s="206" t="s">
        <v>106</v>
      </c>
      <c r="G1129" s="211"/>
      <c r="H1129" s="211"/>
      <c r="I1129" s="211" t="e">
        <f>#REF!+G1129</f>
        <v>#REF!</v>
      </c>
      <c r="J1129" s="211" t="e">
        <f t="shared" si="2026"/>
        <v>#REF!</v>
      </c>
      <c r="K1129" s="211" t="e">
        <f>#REF!+I1129</f>
        <v>#REF!</v>
      </c>
      <c r="L1129" s="211" t="e">
        <f t="shared" si="2038"/>
        <v>#REF!</v>
      </c>
      <c r="M1129" s="211" t="e">
        <f t="shared" si="2038"/>
        <v>#REF!</v>
      </c>
      <c r="N1129" s="211" t="e">
        <f t="shared" si="2037"/>
        <v>#REF!</v>
      </c>
      <c r="O1129" s="211" t="e">
        <f t="shared" si="2037"/>
        <v>#REF!</v>
      </c>
      <c r="P1129" s="211" t="e">
        <f t="shared" si="2037"/>
        <v>#REF!</v>
      </c>
      <c r="Q1129" s="211" t="e">
        <f t="shared" si="2037"/>
        <v>#REF!</v>
      </c>
      <c r="R1129" s="211" t="e">
        <f t="shared" si="2039"/>
        <v>#REF!</v>
      </c>
      <c r="S1129" s="211" t="e">
        <f t="shared" si="2027"/>
        <v>#REF!</v>
      </c>
      <c r="T1129" s="211" t="e">
        <f t="shared" si="2028"/>
        <v>#REF!</v>
      </c>
      <c r="U1129" s="211" t="e">
        <f t="shared" si="2029"/>
        <v>#REF!</v>
      </c>
      <c r="V1129" s="211" t="e">
        <f t="shared" si="2030"/>
        <v>#REF!</v>
      </c>
      <c r="W1129" s="211" t="e">
        <f t="shared" si="2031"/>
        <v>#REF!</v>
      </c>
      <c r="X1129" s="211" t="e">
        <f t="shared" si="2032"/>
        <v>#REF!</v>
      </c>
      <c r="Y1129" s="211" t="e">
        <f t="shared" si="2033"/>
        <v>#REF!</v>
      </c>
      <c r="Z1129" s="211" t="e">
        <f t="shared" si="2034"/>
        <v>#REF!</v>
      </c>
      <c r="AA1129" s="211" t="e">
        <f t="shared" si="2035"/>
        <v>#REF!</v>
      </c>
      <c r="AB1129" s="211" t="e">
        <f t="shared" si="2036"/>
        <v>#REF!</v>
      </c>
    </row>
    <row r="1130" spans="1:28" ht="12.75" hidden="1" customHeight="1" x14ac:dyDescent="0.2">
      <c r="A1130" s="399" t="s">
        <v>149</v>
      </c>
      <c r="B1130" s="397"/>
      <c r="C1130" s="397"/>
      <c r="D1130" s="397"/>
      <c r="E1130" s="397"/>
      <c r="F1130" s="397"/>
      <c r="G1130" s="211"/>
      <c r="H1130" s="211"/>
      <c r="I1130" s="211" t="e">
        <f>#REF!+G1130</f>
        <v>#REF!</v>
      </c>
      <c r="J1130" s="211" t="e">
        <f t="shared" si="2026"/>
        <v>#REF!</v>
      </c>
      <c r="K1130" s="211" t="e">
        <f>#REF!+I1130</f>
        <v>#REF!</v>
      </c>
      <c r="L1130" s="211" t="e">
        <f t="shared" si="2038"/>
        <v>#REF!</v>
      </c>
      <c r="M1130" s="211" t="e">
        <f t="shared" si="2038"/>
        <v>#REF!</v>
      </c>
      <c r="N1130" s="211" t="e">
        <f t="shared" si="2037"/>
        <v>#REF!</v>
      </c>
      <c r="O1130" s="211" t="e">
        <f t="shared" si="2037"/>
        <v>#REF!</v>
      </c>
      <c r="P1130" s="211" t="e">
        <f t="shared" si="2037"/>
        <v>#REF!</v>
      </c>
      <c r="Q1130" s="211" t="e">
        <f t="shared" si="2037"/>
        <v>#REF!</v>
      </c>
      <c r="R1130" s="211" t="e">
        <f t="shared" si="2039"/>
        <v>#REF!</v>
      </c>
      <c r="S1130" s="211" t="e">
        <f t="shared" si="2027"/>
        <v>#REF!</v>
      </c>
      <c r="T1130" s="211" t="e">
        <f t="shared" si="2028"/>
        <v>#REF!</v>
      </c>
      <c r="U1130" s="211" t="e">
        <f t="shared" si="2029"/>
        <v>#REF!</v>
      </c>
      <c r="V1130" s="211" t="e">
        <f t="shared" si="2030"/>
        <v>#REF!</v>
      </c>
      <c r="W1130" s="211" t="e">
        <f t="shared" si="2031"/>
        <v>#REF!</v>
      </c>
      <c r="X1130" s="211" t="e">
        <f t="shared" si="2032"/>
        <v>#REF!</v>
      </c>
      <c r="Y1130" s="211" t="e">
        <f t="shared" si="2033"/>
        <v>#REF!</v>
      </c>
      <c r="Z1130" s="211" t="e">
        <f t="shared" si="2034"/>
        <v>#REF!</v>
      </c>
      <c r="AA1130" s="211" t="e">
        <f t="shared" si="2035"/>
        <v>#REF!</v>
      </c>
      <c r="AB1130" s="211" t="e">
        <f t="shared" si="2036"/>
        <v>#REF!</v>
      </c>
    </row>
    <row r="1131" spans="1:28" hidden="1" x14ac:dyDescent="0.2">
      <c r="A1131" s="213" t="s">
        <v>402</v>
      </c>
      <c r="B1131" s="225">
        <v>801</v>
      </c>
      <c r="C1131" s="206" t="s">
        <v>205</v>
      </c>
      <c r="D1131" s="206" t="s">
        <v>192</v>
      </c>
      <c r="E1131" s="206" t="s">
        <v>62</v>
      </c>
      <c r="F1131" s="206"/>
      <c r="G1131" s="211"/>
      <c r="H1131" s="211"/>
      <c r="I1131" s="211" t="e">
        <f>I1134</f>
        <v>#REF!</v>
      </c>
      <c r="J1131" s="211" t="e">
        <f t="shared" si="2026"/>
        <v>#REF!</v>
      </c>
      <c r="K1131" s="211" t="e">
        <f>K1134</f>
        <v>#REF!</v>
      </c>
      <c r="L1131" s="211" t="e">
        <f t="shared" si="2038"/>
        <v>#REF!</v>
      </c>
      <c r="M1131" s="211" t="e">
        <f t="shared" si="2038"/>
        <v>#REF!</v>
      </c>
      <c r="N1131" s="211" t="e">
        <f t="shared" si="2037"/>
        <v>#REF!</v>
      </c>
      <c r="O1131" s="211" t="e">
        <f t="shared" si="2037"/>
        <v>#REF!</v>
      </c>
      <c r="P1131" s="211" t="e">
        <f t="shared" si="2037"/>
        <v>#REF!</v>
      </c>
      <c r="Q1131" s="211" t="e">
        <f t="shared" si="2037"/>
        <v>#REF!</v>
      </c>
      <c r="R1131" s="211" t="e">
        <f t="shared" si="2039"/>
        <v>#REF!</v>
      </c>
      <c r="S1131" s="211" t="e">
        <f t="shared" si="2027"/>
        <v>#REF!</v>
      </c>
      <c r="T1131" s="211" t="e">
        <f t="shared" si="2028"/>
        <v>#REF!</v>
      </c>
      <c r="U1131" s="211" t="e">
        <f t="shared" si="2029"/>
        <v>#REF!</v>
      </c>
      <c r="V1131" s="211" t="e">
        <f t="shared" si="2030"/>
        <v>#REF!</v>
      </c>
      <c r="W1131" s="211" t="e">
        <f t="shared" si="2031"/>
        <v>#REF!</v>
      </c>
      <c r="X1131" s="211" t="e">
        <f t="shared" si="2032"/>
        <v>#REF!</v>
      </c>
      <c r="Y1131" s="211" t="e">
        <f t="shared" si="2033"/>
        <v>#REF!</v>
      </c>
      <c r="Z1131" s="211" t="e">
        <f t="shared" si="2034"/>
        <v>#REF!</v>
      </c>
      <c r="AA1131" s="211" t="e">
        <f t="shared" si="2035"/>
        <v>#REF!</v>
      </c>
      <c r="AB1131" s="211" t="e">
        <f t="shared" si="2036"/>
        <v>#REF!</v>
      </c>
    </row>
    <row r="1132" spans="1:28" hidden="1" x14ac:dyDescent="0.2">
      <c r="A1132" s="213" t="s">
        <v>545</v>
      </c>
      <c r="B1132" s="225">
        <v>801</v>
      </c>
      <c r="C1132" s="206" t="s">
        <v>205</v>
      </c>
      <c r="D1132" s="206" t="s">
        <v>192</v>
      </c>
      <c r="E1132" s="206" t="s">
        <v>173</v>
      </c>
      <c r="F1132" s="206"/>
      <c r="G1132" s="211"/>
      <c r="H1132" s="211"/>
      <c r="I1132" s="211" t="e">
        <f>I1133</f>
        <v>#REF!</v>
      </c>
      <c r="J1132" s="211" t="e">
        <f t="shared" si="2026"/>
        <v>#REF!</v>
      </c>
      <c r="K1132" s="211" t="e">
        <f>K1133</f>
        <v>#REF!</v>
      </c>
      <c r="L1132" s="211" t="e">
        <f t="shared" si="2038"/>
        <v>#REF!</v>
      </c>
      <c r="M1132" s="211" t="e">
        <f t="shared" si="2038"/>
        <v>#REF!</v>
      </c>
      <c r="N1132" s="211" t="e">
        <f t="shared" si="2037"/>
        <v>#REF!</v>
      </c>
      <c r="O1132" s="211" t="e">
        <f t="shared" si="2037"/>
        <v>#REF!</v>
      </c>
      <c r="P1132" s="211" t="e">
        <f t="shared" si="2037"/>
        <v>#REF!</v>
      </c>
      <c r="Q1132" s="211" t="e">
        <f t="shared" si="2037"/>
        <v>#REF!</v>
      </c>
      <c r="R1132" s="211" t="e">
        <f t="shared" si="2039"/>
        <v>#REF!</v>
      </c>
      <c r="S1132" s="211" t="e">
        <f t="shared" si="2027"/>
        <v>#REF!</v>
      </c>
      <c r="T1132" s="211" t="e">
        <f t="shared" si="2028"/>
        <v>#REF!</v>
      </c>
      <c r="U1132" s="211" t="e">
        <f t="shared" si="2029"/>
        <v>#REF!</v>
      </c>
      <c r="V1132" s="211" t="e">
        <f t="shared" si="2030"/>
        <v>#REF!</v>
      </c>
      <c r="W1132" s="211" t="e">
        <f t="shared" si="2031"/>
        <v>#REF!</v>
      </c>
      <c r="X1132" s="211" t="e">
        <f t="shared" si="2032"/>
        <v>#REF!</v>
      </c>
      <c r="Y1132" s="211" t="e">
        <f t="shared" si="2033"/>
        <v>#REF!</v>
      </c>
      <c r="Z1132" s="211" t="e">
        <f t="shared" si="2034"/>
        <v>#REF!</v>
      </c>
      <c r="AA1132" s="211" t="e">
        <f t="shared" si="2035"/>
        <v>#REF!</v>
      </c>
      <c r="AB1132" s="211" t="e">
        <f t="shared" si="2036"/>
        <v>#REF!</v>
      </c>
    </row>
    <row r="1133" spans="1:28" hidden="1" x14ac:dyDescent="0.2">
      <c r="A1133" s="213" t="s">
        <v>1222</v>
      </c>
      <c r="B1133" s="225">
        <v>801</v>
      </c>
      <c r="C1133" s="206" t="s">
        <v>205</v>
      </c>
      <c r="D1133" s="206" t="s">
        <v>192</v>
      </c>
      <c r="E1133" s="206" t="s">
        <v>173</v>
      </c>
      <c r="F1133" s="206" t="s">
        <v>94</v>
      </c>
      <c r="G1133" s="211"/>
      <c r="H1133" s="211"/>
      <c r="I1133" s="211" t="e">
        <f>#REF!+G1133</f>
        <v>#REF!</v>
      </c>
      <c r="J1133" s="211" t="e">
        <f t="shared" si="2026"/>
        <v>#REF!</v>
      </c>
      <c r="K1133" s="211" t="e">
        <f>H1133+I1133</f>
        <v>#REF!</v>
      </c>
      <c r="L1133" s="211" t="e">
        <f t="shared" si="2038"/>
        <v>#REF!</v>
      </c>
      <c r="M1133" s="211" t="e">
        <f t="shared" si="2038"/>
        <v>#REF!</v>
      </c>
      <c r="N1133" s="211" t="e">
        <f t="shared" si="2037"/>
        <v>#REF!</v>
      </c>
      <c r="O1133" s="211" t="e">
        <f t="shared" si="2037"/>
        <v>#REF!</v>
      </c>
      <c r="P1133" s="211" t="e">
        <f t="shared" si="2037"/>
        <v>#REF!</v>
      </c>
      <c r="Q1133" s="211" t="e">
        <f t="shared" si="2037"/>
        <v>#REF!</v>
      </c>
      <c r="R1133" s="211" t="e">
        <f t="shared" si="2039"/>
        <v>#REF!</v>
      </c>
      <c r="S1133" s="211" t="e">
        <f t="shared" si="2027"/>
        <v>#REF!</v>
      </c>
      <c r="T1133" s="211" t="e">
        <f t="shared" si="2028"/>
        <v>#REF!</v>
      </c>
      <c r="U1133" s="211" t="e">
        <f t="shared" si="2029"/>
        <v>#REF!</v>
      </c>
      <c r="V1133" s="211" t="e">
        <f t="shared" si="2030"/>
        <v>#REF!</v>
      </c>
      <c r="W1133" s="211" t="e">
        <f t="shared" si="2031"/>
        <v>#REF!</v>
      </c>
      <c r="X1133" s="211" t="e">
        <f t="shared" si="2032"/>
        <v>#REF!</v>
      </c>
      <c r="Y1133" s="211" t="e">
        <f t="shared" si="2033"/>
        <v>#REF!</v>
      </c>
      <c r="Z1133" s="211" t="e">
        <f t="shared" si="2034"/>
        <v>#REF!</v>
      </c>
      <c r="AA1133" s="211" t="e">
        <f t="shared" si="2035"/>
        <v>#REF!</v>
      </c>
      <c r="AB1133" s="211" t="e">
        <f t="shared" si="2036"/>
        <v>#REF!</v>
      </c>
    </row>
    <row r="1134" spans="1:28" ht="21" hidden="1" customHeight="1" x14ac:dyDescent="0.2">
      <c r="A1134" s="213" t="s">
        <v>419</v>
      </c>
      <c r="B1134" s="225">
        <v>801</v>
      </c>
      <c r="C1134" s="206" t="s">
        <v>205</v>
      </c>
      <c r="D1134" s="206" t="s">
        <v>192</v>
      </c>
      <c r="E1134" s="206" t="s">
        <v>427</v>
      </c>
      <c r="F1134" s="206"/>
      <c r="G1134" s="211"/>
      <c r="H1134" s="211"/>
      <c r="I1134" s="211" t="e">
        <f>#REF!</f>
        <v>#REF!</v>
      </c>
      <c r="J1134" s="211" t="e">
        <f t="shared" si="2026"/>
        <v>#REF!</v>
      </c>
      <c r="K1134" s="211" t="e">
        <f>#REF!</f>
        <v>#REF!</v>
      </c>
      <c r="L1134" s="211" t="e">
        <f t="shared" si="2038"/>
        <v>#REF!</v>
      </c>
      <c r="M1134" s="211" t="e">
        <f t="shared" si="2038"/>
        <v>#REF!</v>
      </c>
      <c r="N1134" s="211" t="e">
        <f t="shared" si="2037"/>
        <v>#REF!</v>
      </c>
      <c r="O1134" s="211" t="e">
        <f t="shared" si="2037"/>
        <v>#REF!</v>
      </c>
      <c r="P1134" s="211" t="e">
        <f t="shared" si="2037"/>
        <v>#REF!</v>
      </c>
      <c r="Q1134" s="211" t="e">
        <f t="shared" si="2037"/>
        <v>#REF!</v>
      </c>
      <c r="R1134" s="211" t="e">
        <f t="shared" si="2039"/>
        <v>#REF!</v>
      </c>
      <c r="S1134" s="211" t="e">
        <f t="shared" si="2027"/>
        <v>#REF!</v>
      </c>
      <c r="T1134" s="211" t="e">
        <f t="shared" si="2028"/>
        <v>#REF!</v>
      </c>
      <c r="U1134" s="211" t="e">
        <f t="shared" si="2029"/>
        <v>#REF!</v>
      </c>
      <c r="V1134" s="211" t="e">
        <f t="shared" si="2030"/>
        <v>#REF!</v>
      </c>
      <c r="W1134" s="211" t="e">
        <f t="shared" si="2031"/>
        <v>#REF!</v>
      </c>
      <c r="X1134" s="211" t="e">
        <f t="shared" si="2032"/>
        <v>#REF!</v>
      </c>
      <c r="Y1134" s="211" t="e">
        <f t="shared" si="2033"/>
        <v>#REF!</v>
      </c>
      <c r="Z1134" s="211" t="e">
        <f t="shared" si="2034"/>
        <v>#REF!</v>
      </c>
      <c r="AA1134" s="211" t="e">
        <f t="shared" si="2035"/>
        <v>#REF!</v>
      </c>
      <c r="AB1134" s="211" t="e">
        <f t="shared" si="2036"/>
        <v>#REF!</v>
      </c>
    </row>
    <row r="1135" spans="1:28" ht="30" customHeight="1" x14ac:dyDescent="0.2">
      <c r="A1135" s="213" t="s">
        <v>76</v>
      </c>
      <c r="B1135" s="225">
        <v>801</v>
      </c>
      <c r="C1135" s="206" t="s">
        <v>205</v>
      </c>
      <c r="D1135" s="206" t="s">
        <v>192</v>
      </c>
      <c r="E1135" s="206" t="s">
        <v>766</v>
      </c>
      <c r="F1135" s="206" t="s">
        <v>77</v>
      </c>
      <c r="G1135" s="211"/>
      <c r="H1135" s="211">
        <v>2384</v>
      </c>
      <c r="I1135" s="211">
        <v>232.27</v>
      </c>
      <c r="J1135" s="211">
        <f t="shared" si="2026"/>
        <v>2616.27</v>
      </c>
      <c r="K1135" s="211">
        <v>0</v>
      </c>
      <c r="L1135" s="211">
        <v>3390</v>
      </c>
      <c r="M1135" s="211">
        <v>3390</v>
      </c>
      <c r="N1135" s="211">
        <v>506</v>
      </c>
      <c r="O1135" s="211">
        <f>M1135+N1135</f>
        <v>3896</v>
      </c>
      <c r="P1135" s="211">
        <v>3896</v>
      </c>
      <c r="Q1135" s="211">
        <v>0</v>
      </c>
      <c r="R1135" s="211">
        <f t="shared" si="2039"/>
        <v>3896</v>
      </c>
      <c r="S1135" s="211">
        <f>-1388</f>
        <v>-1388</v>
      </c>
      <c r="T1135" s="211">
        <v>2508</v>
      </c>
      <c r="U1135" s="211">
        <v>376</v>
      </c>
      <c r="V1135" s="211">
        <v>2508</v>
      </c>
      <c r="W1135" s="211">
        <v>523</v>
      </c>
      <c r="X1135" s="211">
        <v>3464</v>
      </c>
      <c r="Y1135" s="211">
        <v>-901</v>
      </c>
      <c r="Z1135" s="211">
        <f t="shared" si="2034"/>
        <v>2563</v>
      </c>
      <c r="AA1135" s="211">
        <v>0</v>
      </c>
      <c r="AB1135" s="211">
        <f t="shared" si="2036"/>
        <v>2563</v>
      </c>
    </row>
    <row r="1136" spans="1:28" ht="30" customHeight="1" x14ac:dyDescent="0.2">
      <c r="A1136" s="213" t="s">
        <v>76</v>
      </c>
      <c r="B1136" s="225">
        <v>801</v>
      </c>
      <c r="C1136" s="206" t="s">
        <v>205</v>
      </c>
      <c r="D1136" s="206" t="s">
        <v>192</v>
      </c>
      <c r="E1136" s="206" t="s">
        <v>1183</v>
      </c>
      <c r="F1136" s="206" t="s">
        <v>77</v>
      </c>
      <c r="G1136" s="211"/>
      <c r="H1136" s="211"/>
      <c r="I1136" s="211"/>
      <c r="J1136" s="211"/>
      <c r="K1136" s="211"/>
      <c r="L1136" s="211"/>
      <c r="M1136" s="211"/>
      <c r="N1136" s="211"/>
      <c r="O1136" s="211"/>
      <c r="P1136" s="211"/>
      <c r="Q1136" s="211"/>
      <c r="R1136" s="211">
        <v>0</v>
      </c>
      <c r="S1136" s="211">
        <f>580</f>
        <v>580</v>
      </c>
      <c r="T1136" s="211">
        <v>580</v>
      </c>
      <c r="U1136" s="211">
        <v>0</v>
      </c>
      <c r="V1136" s="211">
        <v>0</v>
      </c>
      <c r="W1136" s="211">
        <v>580</v>
      </c>
      <c r="X1136" s="211">
        <v>0</v>
      </c>
      <c r="Y1136" s="211">
        <v>2000</v>
      </c>
      <c r="Z1136" s="211">
        <f t="shared" si="2034"/>
        <v>2000</v>
      </c>
      <c r="AA1136" s="211">
        <v>0</v>
      </c>
      <c r="AB1136" s="211">
        <f t="shared" si="2036"/>
        <v>2000</v>
      </c>
    </row>
    <row r="1137" spans="1:28" ht="34.5" customHeight="1" x14ac:dyDescent="0.2">
      <c r="A1137" s="213" t="s">
        <v>76</v>
      </c>
      <c r="B1137" s="225">
        <v>801</v>
      </c>
      <c r="C1137" s="206" t="s">
        <v>205</v>
      </c>
      <c r="D1137" s="206" t="s">
        <v>192</v>
      </c>
      <c r="E1137" s="206" t="s">
        <v>1059</v>
      </c>
      <c r="F1137" s="206" t="s">
        <v>77</v>
      </c>
      <c r="G1137" s="211"/>
      <c r="H1137" s="211">
        <v>0</v>
      </c>
      <c r="I1137" s="211">
        <v>120</v>
      </c>
      <c r="J1137" s="211">
        <f>H1137+I1137</f>
        <v>120</v>
      </c>
      <c r="K1137" s="211">
        <v>220</v>
      </c>
      <c r="L1137" s="211">
        <v>0</v>
      </c>
      <c r="M1137" s="211">
        <v>0</v>
      </c>
      <c r="N1137" s="211">
        <v>0</v>
      </c>
      <c r="O1137" s="211">
        <f t="shared" ref="O1137:O1138" si="2040">M1137+N1137</f>
        <v>0</v>
      </c>
      <c r="P1137" s="211">
        <v>0</v>
      </c>
      <c r="Q1137" s="211">
        <v>0</v>
      </c>
      <c r="R1137" s="211">
        <f t="shared" si="2039"/>
        <v>0</v>
      </c>
      <c r="S1137" s="211">
        <v>955</v>
      </c>
      <c r="T1137" s="211">
        <f>955+955</f>
        <v>1910</v>
      </c>
      <c r="U1137" s="211">
        <v>-927</v>
      </c>
      <c r="V1137" s="211">
        <v>1910</v>
      </c>
      <c r="W1137" s="211">
        <v>-927</v>
      </c>
      <c r="X1137" s="211">
        <v>1910</v>
      </c>
      <c r="Y1137" s="211">
        <v>-493</v>
      </c>
      <c r="Z1137" s="211">
        <f t="shared" si="2034"/>
        <v>1417</v>
      </c>
      <c r="AA1137" s="211">
        <v>210</v>
      </c>
      <c r="AB1137" s="211">
        <f t="shared" si="2036"/>
        <v>1627</v>
      </c>
    </row>
    <row r="1138" spans="1:28" hidden="1" x14ac:dyDescent="0.2">
      <c r="A1138" s="213" t="s">
        <v>290</v>
      </c>
      <c r="B1138" s="206"/>
      <c r="C1138" s="206" t="s">
        <v>291</v>
      </c>
      <c r="D1138" s="206" t="s">
        <v>291</v>
      </c>
      <c r="E1138" s="206" t="s">
        <v>939</v>
      </c>
      <c r="F1138" s="206" t="s">
        <v>266</v>
      </c>
      <c r="G1138" s="211"/>
      <c r="H1138" s="211">
        <v>0</v>
      </c>
      <c r="I1138" s="211">
        <v>0</v>
      </c>
      <c r="J1138" s="211">
        <v>0</v>
      </c>
      <c r="K1138" s="211">
        <v>0</v>
      </c>
      <c r="L1138" s="211">
        <v>5652</v>
      </c>
      <c r="M1138" s="211">
        <v>11379.8</v>
      </c>
      <c r="N1138" s="211">
        <f>-5621.8+305</f>
        <v>-5316.8</v>
      </c>
      <c r="O1138" s="211">
        <f t="shared" si="2040"/>
        <v>6062.9999999999991</v>
      </c>
      <c r="P1138" s="211">
        <v>12235.7</v>
      </c>
      <c r="Q1138" s="211">
        <v>-5611</v>
      </c>
      <c r="R1138" s="211">
        <f t="shared" si="2039"/>
        <v>6624.7000000000007</v>
      </c>
      <c r="S1138" s="211">
        <v>-6624.7</v>
      </c>
      <c r="T1138" s="211">
        <v>6891.37</v>
      </c>
      <c r="U1138" s="211">
        <v>-6891.37</v>
      </c>
      <c r="V1138" s="211">
        <v>7071.03</v>
      </c>
      <c r="W1138" s="211">
        <v>-7071.03</v>
      </c>
      <c r="X1138" s="211">
        <v>8244.68</v>
      </c>
      <c r="Y1138" s="211">
        <v>-8244.68</v>
      </c>
      <c r="Z1138" s="211">
        <f t="shared" si="2034"/>
        <v>0</v>
      </c>
      <c r="AA1138" s="211">
        <v>0</v>
      </c>
      <c r="AB1138" s="211">
        <f t="shared" si="2036"/>
        <v>0</v>
      </c>
    </row>
    <row r="1139" spans="1:28" s="326" customFormat="1" ht="15.75" x14ac:dyDescent="0.2">
      <c r="A1139" s="416" t="s">
        <v>267</v>
      </c>
      <c r="B1139" s="417"/>
      <c r="C1139" s="417"/>
      <c r="D1139" s="417"/>
      <c r="E1139" s="417"/>
      <c r="F1139" s="418"/>
      <c r="G1139" s="347"/>
      <c r="H1139" s="347" t="e">
        <f>H10+H130+H405+H547+H599</f>
        <v>#REF!</v>
      </c>
      <c r="I1139" s="347" t="e">
        <f>I10+I130+I405+I547+I599</f>
        <v>#REF!</v>
      </c>
      <c r="J1139" s="347" t="e">
        <f>J10+J130+J405+J547+J599</f>
        <v>#REF!</v>
      </c>
      <c r="K1139" s="347" t="e">
        <f>K10+K130+K405+K547+K599</f>
        <v>#REF!</v>
      </c>
      <c r="L1139" s="347" t="e">
        <f t="shared" ref="L1139:AB1139" si="2041">L10+L130+L405+L547+L599+L1138</f>
        <v>#REF!</v>
      </c>
      <c r="M1139" s="347" t="e">
        <f t="shared" si="2041"/>
        <v>#REF!</v>
      </c>
      <c r="N1139" s="347" t="e">
        <f t="shared" si="2041"/>
        <v>#REF!</v>
      </c>
      <c r="O1139" s="347" t="e">
        <f t="shared" si="2041"/>
        <v>#REF!</v>
      </c>
      <c r="P1139" s="347" t="e">
        <f t="shared" si="2041"/>
        <v>#REF!</v>
      </c>
      <c r="Q1139" s="347" t="e">
        <f t="shared" si="2041"/>
        <v>#REF!</v>
      </c>
      <c r="R1139" s="347" t="e">
        <f t="shared" si="2041"/>
        <v>#REF!</v>
      </c>
      <c r="S1139" s="347" t="e">
        <f t="shared" si="2041"/>
        <v>#REF!</v>
      </c>
      <c r="T1139" s="347" t="e">
        <f t="shared" si="2041"/>
        <v>#REF!</v>
      </c>
      <c r="U1139" s="347" t="e">
        <f t="shared" si="2041"/>
        <v>#REF!</v>
      </c>
      <c r="V1139" s="347" t="e">
        <f t="shared" si="2041"/>
        <v>#REF!</v>
      </c>
      <c r="W1139" s="347" t="e">
        <f t="shared" si="2041"/>
        <v>#REF!</v>
      </c>
      <c r="X1139" s="347" t="e">
        <f t="shared" si="2041"/>
        <v>#REF!</v>
      </c>
      <c r="Y1139" s="347" t="e">
        <f t="shared" si="2041"/>
        <v>#REF!</v>
      </c>
      <c r="Z1139" s="347">
        <f t="shared" si="2041"/>
        <v>1373805.5899999999</v>
      </c>
      <c r="AA1139" s="347">
        <f t="shared" si="2041"/>
        <v>242744.33891000002</v>
      </c>
      <c r="AB1139" s="347">
        <f t="shared" si="2041"/>
        <v>1616549.9289099998</v>
      </c>
    </row>
    <row r="1140" spans="1:28" ht="12.75" hidden="1" customHeight="1" x14ac:dyDescent="0.2"/>
    <row r="1141" spans="1:28" s="327" customFormat="1" ht="12.75" hidden="1" customHeight="1" x14ac:dyDescent="0.2">
      <c r="A1141" s="22"/>
      <c r="B1141" s="23"/>
      <c r="C1141" s="23"/>
      <c r="D1141" s="23"/>
      <c r="E1141" s="23"/>
      <c r="F1141" s="23"/>
      <c r="G1141" s="23"/>
      <c r="H1141" s="23"/>
      <c r="I1141" s="23"/>
      <c r="J1141" s="23"/>
      <c r="N1141" s="289"/>
      <c r="O1141" s="289"/>
      <c r="P1141" s="289"/>
      <c r="Q1141" s="289"/>
      <c r="R1141" s="289"/>
      <c r="S1141" s="289"/>
      <c r="T1141" s="289"/>
      <c r="U1141" s="289"/>
      <c r="V1141" s="289"/>
      <c r="W1141" s="322"/>
      <c r="X1141" s="322"/>
    </row>
    <row r="1142" spans="1:28" s="327" customFormat="1" ht="12.75" hidden="1" customHeight="1" x14ac:dyDescent="0.2">
      <c r="A1142" s="22"/>
      <c r="B1142" s="23"/>
      <c r="C1142" s="23"/>
      <c r="D1142" s="23"/>
      <c r="E1142" s="23"/>
      <c r="F1142" s="23"/>
      <c r="G1142" s="23"/>
      <c r="H1142" s="23"/>
      <c r="I1142" s="23"/>
      <c r="J1142" s="23"/>
      <c r="N1142" s="289"/>
      <c r="O1142" s="289"/>
      <c r="P1142" s="289"/>
      <c r="Q1142" s="289"/>
      <c r="R1142" s="289"/>
      <c r="S1142" s="289"/>
      <c r="T1142" s="289"/>
      <c r="U1142" s="289"/>
      <c r="V1142" s="289"/>
      <c r="W1142" s="322"/>
      <c r="X1142" s="322"/>
    </row>
    <row r="1143" spans="1:28" s="327" customFormat="1" ht="12.75" hidden="1" customHeight="1" x14ac:dyDescent="0.2">
      <c r="A1143" s="22"/>
      <c r="B1143" s="23"/>
      <c r="C1143" s="23"/>
      <c r="D1143" s="23"/>
      <c r="E1143" s="23"/>
      <c r="F1143" s="23"/>
      <c r="G1143" s="23"/>
      <c r="H1143" s="23"/>
      <c r="I1143" s="23"/>
      <c r="J1143" s="23"/>
      <c r="N1143" s="289"/>
      <c r="O1143" s="289"/>
      <c r="P1143" s="289"/>
      <c r="Q1143" s="289"/>
      <c r="R1143" s="289"/>
      <c r="S1143" s="289"/>
      <c r="T1143" s="289"/>
      <c r="U1143" s="289"/>
      <c r="V1143" s="289"/>
      <c r="W1143" s="322"/>
      <c r="X1143" s="322"/>
    </row>
    <row r="1144" spans="1:28" s="328" customFormat="1" ht="12.75" hidden="1" customHeight="1" x14ac:dyDescent="0.2">
      <c r="A1144" s="24"/>
      <c r="B1144" s="25"/>
      <c r="C1144" s="25"/>
      <c r="D1144" s="25"/>
      <c r="E1144" s="25"/>
      <c r="F1144" s="25"/>
      <c r="G1144" s="25"/>
      <c r="H1144" s="25"/>
      <c r="I1144" s="25"/>
      <c r="J1144" s="25"/>
      <c r="N1144" s="290"/>
      <c r="O1144" s="290"/>
      <c r="P1144" s="290"/>
      <c r="Q1144" s="290"/>
      <c r="R1144" s="290"/>
      <c r="S1144" s="290"/>
      <c r="T1144" s="290"/>
      <c r="U1144" s="290"/>
      <c r="V1144" s="290"/>
      <c r="W1144" s="320"/>
      <c r="X1144" s="320"/>
    </row>
    <row r="1145" spans="1:28" s="328" customFormat="1" ht="12.75" hidden="1" customHeight="1" x14ac:dyDescent="0.2">
      <c r="A1145" s="24"/>
      <c r="B1145" s="398"/>
      <c r="C1145" s="26"/>
      <c r="D1145" s="26"/>
      <c r="E1145" s="26"/>
      <c r="F1145" s="26"/>
      <c r="G1145" s="25"/>
      <c r="H1145" s="25"/>
      <c r="I1145" s="25"/>
      <c r="J1145" s="25"/>
      <c r="N1145" s="290"/>
      <c r="O1145" s="290"/>
      <c r="P1145" s="290"/>
      <c r="Q1145" s="290"/>
      <c r="R1145" s="290"/>
      <c r="S1145" s="290"/>
      <c r="T1145" s="290"/>
      <c r="U1145" s="290"/>
      <c r="V1145" s="290"/>
      <c r="W1145" s="320"/>
      <c r="X1145" s="320"/>
    </row>
    <row r="1146" spans="1:28" s="328" customFormat="1" ht="12.75" hidden="1" customHeight="1" x14ac:dyDescent="0.2">
      <c r="A1146" s="24"/>
      <c r="B1146" s="398"/>
      <c r="C1146" s="26"/>
      <c r="D1146" s="26"/>
      <c r="E1146" s="26"/>
      <c r="F1146" s="26"/>
      <c r="G1146" s="25"/>
      <c r="H1146" s="25"/>
      <c r="I1146" s="25"/>
      <c r="J1146" s="25"/>
      <c r="N1146" s="290"/>
      <c r="O1146" s="290"/>
      <c r="P1146" s="290"/>
      <c r="Q1146" s="290"/>
      <c r="R1146" s="290"/>
      <c r="S1146" s="290"/>
      <c r="T1146" s="290"/>
      <c r="U1146" s="290"/>
      <c r="V1146" s="290"/>
      <c r="W1146" s="320"/>
      <c r="X1146" s="320"/>
    </row>
    <row r="1147" spans="1:28" s="328" customFormat="1" ht="12.75" hidden="1" customHeight="1" x14ac:dyDescent="0.2">
      <c r="A1147" s="24"/>
      <c r="B1147" s="398"/>
      <c r="C1147" s="26"/>
      <c r="D1147" s="26"/>
      <c r="E1147" s="26"/>
      <c r="F1147" s="26"/>
      <c r="G1147" s="26"/>
      <c r="H1147" s="26"/>
      <c r="I1147" s="26"/>
      <c r="J1147" s="26"/>
      <c r="K1147" s="26"/>
      <c r="L1147" s="26"/>
      <c r="M1147" s="26"/>
      <c r="N1147" s="290"/>
      <c r="O1147" s="290"/>
      <c r="P1147" s="290"/>
      <c r="Q1147" s="290"/>
      <c r="R1147" s="290"/>
      <c r="S1147" s="290"/>
      <c r="T1147" s="290"/>
      <c r="U1147" s="290"/>
      <c r="V1147" s="290"/>
      <c r="W1147" s="320"/>
      <c r="X1147" s="320"/>
    </row>
    <row r="1148" spans="1:28" s="328" customFormat="1" ht="12.75" hidden="1" customHeight="1" x14ac:dyDescent="0.2">
      <c r="A1148" s="24"/>
      <c r="B1148" s="398"/>
      <c r="C1148" s="29"/>
      <c r="D1148" s="29"/>
      <c r="E1148" s="26"/>
      <c r="F1148" s="26"/>
      <c r="G1148" s="26"/>
      <c r="H1148" s="26"/>
      <c r="I1148" s="26"/>
      <c r="J1148" s="26"/>
      <c r="K1148" s="26"/>
      <c r="L1148" s="26"/>
      <c r="M1148" s="26"/>
      <c r="N1148" s="290"/>
      <c r="O1148" s="290"/>
      <c r="P1148" s="290"/>
      <c r="Q1148" s="290"/>
      <c r="R1148" s="290"/>
      <c r="S1148" s="290"/>
      <c r="T1148" s="290"/>
      <c r="U1148" s="290"/>
      <c r="V1148" s="290"/>
      <c r="W1148" s="320"/>
      <c r="X1148" s="320"/>
    </row>
    <row r="1149" spans="1:28" s="328" customFormat="1" ht="12.75" hidden="1" customHeight="1" x14ac:dyDescent="0.2">
      <c r="A1149" s="24"/>
      <c r="B1149" s="398"/>
      <c r="C1149" s="29"/>
      <c r="D1149" s="29"/>
      <c r="E1149" s="26"/>
      <c r="F1149" s="26"/>
      <c r="G1149" s="26"/>
      <c r="H1149" s="26"/>
      <c r="I1149" s="26"/>
      <c r="J1149" s="26"/>
      <c r="K1149" s="26"/>
      <c r="L1149" s="26"/>
      <c r="M1149" s="26"/>
      <c r="N1149" s="290"/>
      <c r="O1149" s="290"/>
      <c r="P1149" s="290"/>
      <c r="Q1149" s="290"/>
      <c r="R1149" s="290"/>
      <c r="S1149" s="290"/>
      <c r="T1149" s="290"/>
      <c r="U1149" s="290"/>
      <c r="V1149" s="290"/>
      <c r="W1149" s="320"/>
      <c r="X1149" s="320"/>
    </row>
    <row r="1150" spans="1:28" s="328" customFormat="1" ht="12.75" hidden="1" customHeight="1" x14ac:dyDescent="0.2">
      <c r="A1150" s="24"/>
      <c r="B1150" s="398"/>
      <c r="C1150" s="27"/>
      <c r="D1150" s="27"/>
      <c r="E1150" s="26"/>
      <c r="F1150" s="26"/>
      <c r="G1150" s="29"/>
      <c r="H1150" s="29"/>
      <c r="I1150" s="29"/>
      <c r="J1150" s="29"/>
      <c r="K1150" s="26"/>
      <c r="L1150" s="26"/>
      <c r="M1150" s="26"/>
      <c r="N1150" s="290"/>
      <c r="O1150" s="290"/>
      <c r="P1150" s="290"/>
      <c r="Q1150" s="290"/>
      <c r="R1150" s="290"/>
      <c r="S1150" s="290"/>
      <c r="T1150" s="290"/>
      <c r="U1150" s="290"/>
      <c r="V1150" s="290"/>
      <c r="W1150" s="320"/>
      <c r="X1150" s="320"/>
    </row>
    <row r="1151" spans="1:28" s="328" customFormat="1" ht="12.75" hidden="1" customHeight="1" x14ac:dyDescent="0.2">
      <c r="A1151" s="24"/>
      <c r="B1151" s="398"/>
      <c r="C1151" s="27"/>
      <c r="D1151" s="27"/>
      <c r="E1151" s="26"/>
      <c r="F1151" s="26"/>
      <c r="G1151" s="29"/>
      <c r="H1151" s="29"/>
      <c r="I1151" s="29"/>
      <c r="J1151" s="29"/>
      <c r="K1151" s="26"/>
      <c r="L1151" s="26"/>
      <c r="M1151" s="26"/>
      <c r="N1151" s="290"/>
      <c r="O1151" s="290"/>
      <c r="P1151" s="290"/>
      <c r="Q1151" s="290"/>
      <c r="R1151" s="290"/>
      <c r="S1151" s="290"/>
      <c r="T1151" s="290"/>
      <c r="U1151" s="290"/>
      <c r="V1151" s="290"/>
      <c r="W1151" s="320"/>
      <c r="X1151" s="320"/>
    </row>
    <row r="1152" spans="1:28" ht="12.75" hidden="1" customHeight="1" x14ac:dyDescent="0.2">
      <c r="B1152" s="27"/>
      <c r="C1152" s="28"/>
      <c r="D1152" s="28"/>
      <c r="E1152" s="27"/>
      <c r="F1152" s="27"/>
      <c r="G1152" s="27"/>
      <c r="H1152" s="27"/>
      <c r="I1152" s="27"/>
      <c r="J1152" s="27"/>
      <c r="K1152" s="26"/>
      <c r="L1152" s="26"/>
      <c r="M1152" s="26"/>
    </row>
    <row r="1153" spans="1:13" ht="12.75" hidden="1" customHeight="1" x14ac:dyDescent="0.2">
      <c r="B1153" s="398"/>
      <c r="C1153" s="26"/>
      <c r="D1153" s="26"/>
      <c r="E1153" s="27"/>
      <c r="F1153" s="27"/>
      <c r="G1153" s="27"/>
      <c r="H1153" s="27"/>
      <c r="I1153" s="27"/>
      <c r="J1153" s="27"/>
      <c r="K1153" s="26"/>
      <c r="L1153" s="26"/>
      <c r="M1153" s="26"/>
    </row>
    <row r="1154" spans="1:13" ht="12.75" hidden="1" customHeight="1" x14ac:dyDescent="0.2">
      <c r="B1154" s="398"/>
      <c r="C1154" s="26"/>
      <c r="D1154" s="26"/>
      <c r="E1154" s="27"/>
      <c r="F1154" s="27"/>
      <c r="G1154" s="28"/>
      <c r="H1154" s="28"/>
      <c r="I1154" s="28"/>
      <c r="J1154" s="28"/>
      <c r="K1154" s="28"/>
      <c r="L1154" s="28"/>
      <c r="M1154" s="28"/>
    </row>
    <row r="1155" spans="1:13" ht="12.75" hidden="1" customHeight="1" x14ac:dyDescent="0.2">
      <c r="B1155" s="398"/>
      <c r="C1155" s="26"/>
      <c r="D1155" s="26"/>
      <c r="E1155" s="27"/>
      <c r="F1155" s="27"/>
      <c r="G1155" s="26"/>
      <c r="H1155" s="26"/>
      <c r="I1155" s="26"/>
      <c r="J1155" s="26"/>
      <c r="K1155" s="28"/>
      <c r="L1155" s="28"/>
      <c r="M1155" s="28"/>
    </row>
    <row r="1156" spans="1:13" ht="12.75" hidden="1" customHeight="1" x14ac:dyDescent="0.2">
      <c r="B1156" s="398"/>
      <c r="C1156" s="26"/>
      <c r="D1156" s="27"/>
      <c r="E1156" s="27"/>
      <c r="F1156" s="27"/>
      <c r="G1156" s="26"/>
      <c r="H1156" s="26"/>
      <c r="I1156" s="26"/>
      <c r="J1156" s="26"/>
      <c r="K1156" s="28"/>
      <c r="L1156" s="28"/>
      <c r="M1156" s="28"/>
    </row>
    <row r="1157" spans="1:13" ht="12.75" hidden="1" customHeight="1" x14ac:dyDescent="0.2">
      <c r="B1157" s="398"/>
      <c r="C1157" s="29"/>
      <c r="D1157" s="26"/>
      <c r="E1157" s="27"/>
      <c r="F1157" s="27"/>
      <c r="G1157" s="26"/>
      <c r="H1157" s="26"/>
      <c r="I1157" s="26"/>
      <c r="J1157" s="26"/>
      <c r="K1157" s="28"/>
      <c r="L1157" s="28"/>
      <c r="M1157" s="28"/>
    </row>
    <row r="1158" spans="1:13" ht="12.75" hidden="1" customHeight="1" x14ac:dyDescent="0.2">
      <c r="B1158" s="398"/>
      <c r="C1158" s="27"/>
      <c r="D1158" s="29"/>
      <c r="E1158" s="27"/>
      <c r="F1158" s="27"/>
      <c r="G1158" s="27"/>
      <c r="H1158" s="27"/>
      <c r="I1158" s="27"/>
      <c r="J1158" s="27"/>
      <c r="K1158" s="28"/>
      <c r="L1158" s="28"/>
      <c r="M1158" s="28"/>
    </row>
    <row r="1159" spans="1:13" ht="12.75" hidden="1" customHeight="1" x14ac:dyDescent="0.2">
      <c r="A1159" s="16"/>
      <c r="B1159" s="398"/>
      <c r="C1159" s="29"/>
      <c r="D1159" s="27"/>
      <c r="E1159" s="27"/>
      <c r="F1159" s="27"/>
      <c r="G1159" s="26"/>
      <c r="H1159" s="26"/>
      <c r="I1159" s="26"/>
      <c r="J1159" s="26"/>
      <c r="K1159" s="28"/>
      <c r="L1159" s="28"/>
      <c r="M1159" s="28"/>
    </row>
    <row r="1160" spans="1:13" ht="12.75" hidden="1" customHeight="1" x14ac:dyDescent="0.2">
      <c r="A1160" s="16"/>
      <c r="B1160" s="398"/>
      <c r="C1160" s="27"/>
      <c r="D1160" s="28"/>
      <c r="E1160" s="27"/>
      <c r="F1160" s="27"/>
      <c r="G1160" s="29"/>
      <c r="H1160" s="29"/>
      <c r="I1160" s="29"/>
      <c r="J1160" s="29"/>
      <c r="K1160" s="28"/>
      <c r="L1160" s="28"/>
      <c r="M1160" s="28"/>
    </row>
    <row r="1161" spans="1:13" ht="12.75" hidden="1" customHeight="1" x14ac:dyDescent="0.2">
      <c r="A1161" s="16"/>
      <c r="G1161" s="27"/>
      <c r="H1161" s="27"/>
      <c r="I1161" s="27"/>
      <c r="J1161" s="27"/>
      <c r="K1161" s="329"/>
      <c r="L1161" s="329"/>
      <c r="M1161" s="329"/>
    </row>
    <row r="1162" spans="1:13" ht="12.75" hidden="1" customHeight="1" x14ac:dyDescent="0.2">
      <c r="A1162" s="16"/>
      <c r="G1162" s="28"/>
      <c r="H1162" s="28"/>
      <c r="I1162" s="28"/>
      <c r="J1162" s="28"/>
      <c r="K1162" s="329"/>
      <c r="L1162" s="329"/>
      <c r="M1162" s="329"/>
    </row>
    <row r="1163" spans="1:13" ht="12.75" hidden="1" customHeight="1" x14ac:dyDescent="0.2">
      <c r="A1163" s="16"/>
    </row>
    <row r="1164" spans="1:13" ht="12.75" hidden="1" customHeight="1" x14ac:dyDescent="0.2">
      <c r="A1164" s="16"/>
    </row>
    <row r="1165" spans="1:13" ht="12.75" hidden="1" customHeight="1" x14ac:dyDescent="0.2">
      <c r="A1165" s="16"/>
    </row>
    <row r="1166" spans="1:13" ht="12.75" hidden="1" customHeight="1" x14ac:dyDescent="0.2">
      <c r="A1166" s="16"/>
    </row>
    <row r="1167" spans="1:13" ht="12.75" hidden="1" customHeight="1" x14ac:dyDescent="0.2">
      <c r="A1167" s="16"/>
    </row>
    <row r="1168" spans="1:13" ht="12.75" hidden="1" customHeight="1" x14ac:dyDescent="0.2">
      <c r="A1168" s="16"/>
    </row>
    <row r="1169" spans="1:10" ht="12.75" hidden="1" customHeight="1" x14ac:dyDescent="0.2">
      <c r="A1169" s="16"/>
    </row>
    <row r="1170" spans="1:10" hidden="1" x14ac:dyDescent="0.2"/>
    <row r="1171" spans="1:10" hidden="1" x14ac:dyDescent="0.2">
      <c r="G1171" s="238" t="e">
        <f>#REF!+#REF!+#REF!+#REF!+#REF!+#REF!+#REF!+#REF!+#REF!+#REF!+#REF!+#REF!+#REF!+#REF!+#REF!+#REF!</f>
        <v>#REF!</v>
      </c>
      <c r="H1171" s="238"/>
      <c r="I1171" s="238" t="s">
        <v>696</v>
      </c>
      <c r="J1171" s="238">
        <v>378982.07</v>
      </c>
    </row>
    <row r="1172" spans="1:10" hidden="1" x14ac:dyDescent="0.2">
      <c r="G1172" s="238" t="e">
        <f>#REF!+#REF!+#REF!+#REF!+#REF!</f>
        <v>#REF!</v>
      </c>
      <c r="H1172" s="238"/>
      <c r="I1172" s="238" t="s">
        <v>695</v>
      </c>
      <c r="J1172" s="238">
        <f>J1171*3/100</f>
        <v>11369.462099999999</v>
      </c>
    </row>
    <row r="1173" spans="1:10" hidden="1" x14ac:dyDescent="0.2">
      <c r="I1173" s="341" t="s">
        <v>697</v>
      </c>
      <c r="J1173" s="341" t="e">
        <f>J1171-J1139</f>
        <v>#REF!</v>
      </c>
    </row>
    <row r="1174" spans="1:10" hidden="1" x14ac:dyDescent="0.2">
      <c r="A1174" s="16"/>
      <c r="C1174" s="341"/>
      <c r="D1174" s="341"/>
      <c r="E1174" s="341"/>
      <c r="F1174" s="341"/>
      <c r="G1174" s="238" t="e">
        <f>G1171+G1172</f>
        <v>#REF!</v>
      </c>
      <c r="H1174" s="238"/>
      <c r="I1174" s="238"/>
      <c r="J1174" s="238"/>
    </row>
    <row r="1175" spans="1:10" hidden="1" x14ac:dyDescent="0.2">
      <c r="A1175" s="16"/>
      <c r="C1175" s="341"/>
      <c r="D1175" s="341"/>
      <c r="E1175" s="341"/>
      <c r="F1175" s="341"/>
      <c r="G1175" s="238" t="e">
        <f>#REF!-G1174</f>
        <v>#REF!</v>
      </c>
      <c r="H1175" s="238"/>
      <c r="I1175" s="238"/>
      <c r="J1175" s="238"/>
    </row>
    <row r="1176" spans="1:10" hidden="1" x14ac:dyDescent="0.2">
      <c r="A1176" s="16"/>
      <c r="C1176" s="341"/>
      <c r="D1176" s="341"/>
      <c r="E1176" s="341"/>
      <c r="F1176" s="341"/>
    </row>
    <row r="1177" spans="1:10" hidden="1" x14ac:dyDescent="0.2">
      <c r="A1177" s="16"/>
      <c r="C1177" s="341"/>
      <c r="D1177" s="341"/>
      <c r="E1177" s="341"/>
      <c r="F1177" s="341"/>
    </row>
    <row r="1178" spans="1:10" hidden="1" x14ac:dyDescent="0.2">
      <c r="A1178" s="16"/>
      <c r="C1178" s="341"/>
      <c r="D1178" s="341"/>
      <c r="E1178" s="341"/>
      <c r="F1178" s="341"/>
    </row>
    <row r="1179" spans="1:10" hidden="1" x14ac:dyDescent="0.2"/>
    <row r="1180" spans="1:10" hidden="1" x14ac:dyDescent="0.2">
      <c r="G1180" s="341">
        <v>178599.7</v>
      </c>
    </row>
    <row r="1181" spans="1:10" hidden="1" x14ac:dyDescent="0.2">
      <c r="G1181" s="238" t="e">
        <f>G1174-G1180</f>
        <v>#REF!</v>
      </c>
      <c r="H1181" s="238"/>
      <c r="I1181" s="238"/>
      <c r="J1181" s="238"/>
    </row>
    <row r="1182" spans="1:10" hidden="1" x14ac:dyDescent="0.2"/>
    <row r="1183" spans="1:10" hidden="1" x14ac:dyDescent="0.2">
      <c r="A1183" s="16"/>
      <c r="C1183" s="341"/>
      <c r="D1183" s="341"/>
      <c r="E1183" s="341"/>
      <c r="F1183" s="341"/>
      <c r="J1183" s="341" t="e">
        <f>J1184-J1139</f>
        <v>#REF!</v>
      </c>
    </row>
    <row r="1184" spans="1:10" hidden="1" x14ac:dyDescent="0.2">
      <c r="A1184" s="16"/>
      <c r="C1184" s="341"/>
      <c r="D1184" s="341"/>
      <c r="E1184" s="341"/>
      <c r="F1184" s="341"/>
      <c r="J1184" s="341">
        <v>373454.01</v>
      </c>
    </row>
    <row r="1185" spans="1:10" hidden="1" x14ac:dyDescent="0.2">
      <c r="A1185" s="16"/>
      <c r="C1185" s="341"/>
      <c r="D1185" s="341"/>
      <c r="E1185" s="341"/>
      <c r="F1185" s="341"/>
      <c r="J1185" s="341">
        <v>0.05</v>
      </c>
    </row>
    <row r="1186" spans="1:10" hidden="1" x14ac:dyDescent="0.2">
      <c r="A1186" s="16"/>
      <c r="C1186" s="341"/>
      <c r="D1186" s="341"/>
      <c r="E1186" s="341"/>
      <c r="F1186" s="341"/>
      <c r="J1186" s="341">
        <f>J1184*J1185</f>
        <v>18672.700500000003</v>
      </c>
    </row>
    <row r="1187" spans="1:10" hidden="1" x14ac:dyDescent="0.2"/>
    <row r="1188" spans="1:10" hidden="1" x14ac:dyDescent="0.2"/>
    <row r="1189" spans="1:10" hidden="1" x14ac:dyDescent="0.2"/>
    <row r="1190" spans="1:10" hidden="1" x14ac:dyDescent="0.2"/>
    <row r="1191" spans="1:10" hidden="1" x14ac:dyDescent="0.2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</row>
    <row r="1192" spans="1:10" hidden="1" x14ac:dyDescent="0.2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</row>
    <row r="1193" spans="1:10" hidden="1" x14ac:dyDescent="0.2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</row>
    <row r="1194" spans="1:10" hidden="1" x14ac:dyDescent="0.2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</row>
    <row r="1195" spans="1:10" hidden="1" x14ac:dyDescent="0.2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</row>
    <row r="1196" spans="1:10" hidden="1" x14ac:dyDescent="0.2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</row>
    <row r="1197" spans="1:10" hidden="1" x14ac:dyDescent="0.2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</row>
    <row r="1198" spans="1:10" hidden="1" x14ac:dyDescent="0.2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</row>
    <row r="1199" spans="1:10" hidden="1" x14ac:dyDescent="0.2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</row>
    <row r="1200" spans="1:10" hidden="1" x14ac:dyDescent="0.2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</row>
    <row r="1201" spans="1:10" hidden="1" x14ac:dyDescent="0.2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</row>
    <row r="1202" spans="1:10" hidden="1" x14ac:dyDescent="0.2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</row>
    <row r="1203" spans="1:10" hidden="1" x14ac:dyDescent="0.2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</row>
  </sheetData>
  <mergeCells count="28">
    <mergeCell ref="AA2:AB2"/>
    <mergeCell ref="A4:AB4"/>
    <mergeCell ref="A5:AB5"/>
    <mergeCell ref="A976:F976"/>
    <mergeCell ref="A1104:E1104"/>
    <mergeCell ref="A405:F405"/>
    <mergeCell ref="A547:F547"/>
    <mergeCell ref="A599:F599"/>
    <mergeCell ref="W2:X2"/>
    <mergeCell ref="A1130:F1130"/>
    <mergeCell ref="B1145:B1151"/>
    <mergeCell ref="B1153:B1160"/>
    <mergeCell ref="A1022:F1022"/>
    <mergeCell ref="A1031:F1031"/>
    <mergeCell ref="A1069:F1069"/>
    <mergeCell ref="A1083:F1083"/>
    <mergeCell ref="A1097:F1097"/>
    <mergeCell ref="A1139:F1139"/>
    <mergeCell ref="W1:X1"/>
    <mergeCell ref="A130:F130"/>
    <mergeCell ref="Y2:Z2"/>
    <mergeCell ref="U1:V1"/>
    <mergeCell ref="A6:F6"/>
    <mergeCell ref="A10:F10"/>
    <mergeCell ref="E1:M1"/>
    <mergeCell ref="O1:P1"/>
    <mergeCell ref="R1:T1"/>
    <mergeCell ref="U2:V2"/>
  </mergeCells>
  <pageMargins left="0.7" right="0.7" top="0.75" bottom="0.75" header="0.3" footer="0.3"/>
  <pageSetup paperSize="9" scale="4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M42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C32" sqref="C32"/>
    </sheetView>
  </sheetViews>
  <sheetFormatPr defaultColWidth="8" defaultRowHeight="12.75" x14ac:dyDescent="0.2"/>
  <cols>
    <col min="1" max="1" width="0.28515625" style="63" hidden="1" customWidth="1"/>
    <col min="2" max="2" width="4.7109375" style="152" customWidth="1"/>
    <col min="3" max="3" width="100.140625" style="65" customWidth="1"/>
    <col min="4" max="4" width="16.42578125" style="66" customWidth="1"/>
    <col min="5" max="5" width="13.28515625" style="72" customWidth="1"/>
    <col min="6" max="6" width="15.7109375" style="72" customWidth="1"/>
    <col min="7" max="7" width="14.28515625" style="72" customWidth="1"/>
    <col min="8" max="8" width="13.28515625" style="72" customWidth="1"/>
    <col min="9" max="9" width="14.7109375" style="72" customWidth="1"/>
    <col min="10" max="10" width="13.28515625" style="72" customWidth="1"/>
    <col min="11" max="11" width="13.5703125" style="72" customWidth="1"/>
    <col min="12" max="13" width="8" style="63" customWidth="1"/>
    <col min="14" max="221" width="8" style="63"/>
    <col min="222" max="222" width="8" style="257"/>
    <col min="223" max="223" width="0" style="257" hidden="1" customWidth="1"/>
    <col min="224" max="224" width="4.7109375" style="257" customWidth="1"/>
    <col min="225" max="225" width="72.5703125" style="257" customWidth="1"/>
    <col min="226" max="226" width="15.42578125" style="257" customWidth="1"/>
    <col min="227" max="227" width="16.28515625" style="257" customWidth="1"/>
    <col min="228" max="233" width="17.28515625" style="257" customWidth="1"/>
    <col min="234" max="240" width="0" style="257" hidden="1" customWidth="1"/>
    <col min="241" max="241" width="12.140625" style="257" customWidth="1"/>
    <col min="242" max="242" width="15.140625" style="257" customWidth="1"/>
    <col min="243" max="269" width="8" style="257" customWidth="1"/>
    <col min="270" max="478" width="8" style="257"/>
    <col min="479" max="479" width="0" style="257" hidden="1" customWidth="1"/>
    <col min="480" max="480" width="4.7109375" style="257" customWidth="1"/>
    <col min="481" max="481" width="72.5703125" style="257" customWidth="1"/>
    <col min="482" max="482" width="15.42578125" style="257" customWidth="1"/>
    <col min="483" max="483" width="16.28515625" style="257" customWidth="1"/>
    <col min="484" max="489" width="17.28515625" style="257" customWidth="1"/>
    <col min="490" max="496" width="0" style="257" hidden="1" customWidth="1"/>
    <col min="497" max="497" width="12.140625" style="257" customWidth="1"/>
    <col min="498" max="498" width="15.140625" style="257" customWidth="1"/>
    <col min="499" max="525" width="8" style="257" customWidth="1"/>
    <col min="526" max="734" width="8" style="257"/>
    <col min="735" max="735" width="0" style="257" hidden="1" customWidth="1"/>
    <col min="736" max="736" width="4.7109375" style="257" customWidth="1"/>
    <col min="737" max="737" width="72.5703125" style="257" customWidth="1"/>
    <col min="738" max="738" width="15.42578125" style="257" customWidth="1"/>
    <col min="739" max="739" width="16.28515625" style="257" customWidth="1"/>
    <col min="740" max="745" width="17.28515625" style="257" customWidth="1"/>
    <col min="746" max="752" width="0" style="257" hidden="1" customWidth="1"/>
    <col min="753" max="753" width="12.140625" style="257" customWidth="1"/>
    <col min="754" max="754" width="15.140625" style="257" customWidth="1"/>
    <col min="755" max="781" width="8" style="257" customWidth="1"/>
    <col min="782" max="990" width="8" style="257"/>
    <col min="991" max="991" width="0" style="257" hidden="1" customWidth="1"/>
    <col min="992" max="992" width="4.7109375" style="257" customWidth="1"/>
    <col min="993" max="993" width="72.5703125" style="257" customWidth="1"/>
    <col min="994" max="994" width="15.42578125" style="257" customWidth="1"/>
    <col min="995" max="995" width="16.28515625" style="257" customWidth="1"/>
    <col min="996" max="1001" width="17.28515625" style="257" customWidth="1"/>
    <col min="1002" max="1008" width="0" style="257" hidden="1" customWidth="1"/>
    <col min="1009" max="1009" width="12.140625" style="257" customWidth="1"/>
    <col min="1010" max="1010" width="15.140625" style="257" customWidth="1"/>
    <col min="1011" max="1037" width="8" style="257" customWidth="1"/>
    <col min="1038" max="1246" width="8" style="257"/>
    <col min="1247" max="1247" width="0" style="257" hidden="1" customWidth="1"/>
    <col min="1248" max="1248" width="4.7109375" style="257" customWidth="1"/>
    <col min="1249" max="1249" width="72.5703125" style="257" customWidth="1"/>
    <col min="1250" max="1250" width="15.42578125" style="257" customWidth="1"/>
    <col min="1251" max="1251" width="16.28515625" style="257" customWidth="1"/>
    <col min="1252" max="1257" width="17.28515625" style="257" customWidth="1"/>
    <col min="1258" max="1264" width="0" style="257" hidden="1" customWidth="1"/>
    <col min="1265" max="1265" width="12.140625" style="257" customWidth="1"/>
    <col min="1266" max="1266" width="15.140625" style="257" customWidth="1"/>
    <col min="1267" max="1293" width="8" style="257" customWidth="1"/>
    <col min="1294" max="1502" width="8" style="257"/>
    <col min="1503" max="1503" width="0" style="257" hidden="1" customWidth="1"/>
    <col min="1504" max="1504" width="4.7109375" style="257" customWidth="1"/>
    <col min="1505" max="1505" width="72.5703125" style="257" customWidth="1"/>
    <col min="1506" max="1506" width="15.42578125" style="257" customWidth="1"/>
    <col min="1507" max="1507" width="16.28515625" style="257" customWidth="1"/>
    <col min="1508" max="1513" width="17.28515625" style="257" customWidth="1"/>
    <col min="1514" max="1520" width="0" style="257" hidden="1" customWidth="1"/>
    <col min="1521" max="1521" width="12.140625" style="257" customWidth="1"/>
    <col min="1522" max="1522" width="15.140625" style="257" customWidth="1"/>
    <col min="1523" max="1549" width="8" style="257" customWidth="1"/>
    <col min="1550" max="1758" width="8" style="257"/>
    <col min="1759" max="1759" width="0" style="257" hidden="1" customWidth="1"/>
    <col min="1760" max="1760" width="4.7109375" style="257" customWidth="1"/>
    <col min="1761" max="1761" width="72.5703125" style="257" customWidth="1"/>
    <col min="1762" max="1762" width="15.42578125" style="257" customWidth="1"/>
    <col min="1763" max="1763" width="16.28515625" style="257" customWidth="1"/>
    <col min="1764" max="1769" width="17.28515625" style="257" customWidth="1"/>
    <col min="1770" max="1776" width="0" style="257" hidden="1" customWidth="1"/>
    <col min="1777" max="1777" width="12.140625" style="257" customWidth="1"/>
    <col min="1778" max="1778" width="15.140625" style="257" customWidth="1"/>
    <col min="1779" max="1805" width="8" style="257" customWidth="1"/>
    <col min="1806" max="2014" width="8" style="257"/>
    <col min="2015" max="2015" width="0" style="257" hidden="1" customWidth="1"/>
    <col min="2016" max="2016" width="4.7109375" style="257" customWidth="1"/>
    <col min="2017" max="2017" width="72.5703125" style="257" customWidth="1"/>
    <col min="2018" max="2018" width="15.42578125" style="257" customWidth="1"/>
    <col min="2019" max="2019" width="16.28515625" style="257" customWidth="1"/>
    <col min="2020" max="2025" width="17.28515625" style="257" customWidth="1"/>
    <col min="2026" max="2032" width="0" style="257" hidden="1" customWidth="1"/>
    <col min="2033" max="2033" width="12.140625" style="257" customWidth="1"/>
    <col min="2034" max="2034" width="15.140625" style="257" customWidth="1"/>
    <col min="2035" max="2061" width="8" style="257" customWidth="1"/>
    <col min="2062" max="2270" width="8" style="257"/>
    <col min="2271" max="2271" width="0" style="257" hidden="1" customWidth="1"/>
    <col min="2272" max="2272" width="4.7109375" style="257" customWidth="1"/>
    <col min="2273" max="2273" width="72.5703125" style="257" customWidth="1"/>
    <col min="2274" max="2274" width="15.42578125" style="257" customWidth="1"/>
    <col min="2275" max="2275" width="16.28515625" style="257" customWidth="1"/>
    <col min="2276" max="2281" width="17.28515625" style="257" customWidth="1"/>
    <col min="2282" max="2288" width="0" style="257" hidden="1" customWidth="1"/>
    <col min="2289" max="2289" width="12.140625" style="257" customWidth="1"/>
    <col min="2290" max="2290" width="15.140625" style="257" customWidth="1"/>
    <col min="2291" max="2317" width="8" style="257" customWidth="1"/>
    <col min="2318" max="2526" width="8" style="257"/>
    <col min="2527" max="2527" width="0" style="257" hidden="1" customWidth="1"/>
    <col min="2528" max="2528" width="4.7109375" style="257" customWidth="1"/>
    <col min="2529" max="2529" width="72.5703125" style="257" customWidth="1"/>
    <col min="2530" max="2530" width="15.42578125" style="257" customWidth="1"/>
    <col min="2531" max="2531" width="16.28515625" style="257" customWidth="1"/>
    <col min="2532" max="2537" width="17.28515625" style="257" customWidth="1"/>
    <col min="2538" max="2544" width="0" style="257" hidden="1" customWidth="1"/>
    <col min="2545" max="2545" width="12.140625" style="257" customWidth="1"/>
    <col min="2546" max="2546" width="15.140625" style="257" customWidth="1"/>
    <col min="2547" max="2573" width="8" style="257" customWidth="1"/>
    <col min="2574" max="2782" width="8" style="257"/>
    <col min="2783" max="2783" width="0" style="257" hidden="1" customWidth="1"/>
    <col min="2784" max="2784" width="4.7109375" style="257" customWidth="1"/>
    <col min="2785" max="2785" width="72.5703125" style="257" customWidth="1"/>
    <col min="2786" max="2786" width="15.42578125" style="257" customWidth="1"/>
    <col min="2787" max="2787" width="16.28515625" style="257" customWidth="1"/>
    <col min="2788" max="2793" width="17.28515625" style="257" customWidth="1"/>
    <col min="2794" max="2800" width="0" style="257" hidden="1" customWidth="1"/>
    <col min="2801" max="2801" width="12.140625" style="257" customWidth="1"/>
    <col min="2802" max="2802" width="15.140625" style="257" customWidth="1"/>
    <col min="2803" max="2829" width="8" style="257" customWidth="1"/>
    <col min="2830" max="3038" width="8" style="257"/>
    <col min="3039" max="3039" width="0" style="257" hidden="1" customWidth="1"/>
    <col min="3040" max="3040" width="4.7109375" style="257" customWidth="1"/>
    <col min="3041" max="3041" width="72.5703125" style="257" customWidth="1"/>
    <col min="3042" max="3042" width="15.42578125" style="257" customWidth="1"/>
    <col min="3043" max="3043" width="16.28515625" style="257" customWidth="1"/>
    <col min="3044" max="3049" width="17.28515625" style="257" customWidth="1"/>
    <col min="3050" max="3056" width="0" style="257" hidden="1" customWidth="1"/>
    <col min="3057" max="3057" width="12.140625" style="257" customWidth="1"/>
    <col min="3058" max="3058" width="15.140625" style="257" customWidth="1"/>
    <col min="3059" max="3085" width="8" style="257" customWidth="1"/>
    <col min="3086" max="3294" width="8" style="257"/>
    <col min="3295" max="3295" width="0" style="257" hidden="1" customWidth="1"/>
    <col min="3296" max="3296" width="4.7109375" style="257" customWidth="1"/>
    <col min="3297" max="3297" width="72.5703125" style="257" customWidth="1"/>
    <col min="3298" max="3298" width="15.42578125" style="257" customWidth="1"/>
    <col min="3299" max="3299" width="16.28515625" style="257" customWidth="1"/>
    <col min="3300" max="3305" width="17.28515625" style="257" customWidth="1"/>
    <col min="3306" max="3312" width="0" style="257" hidden="1" customWidth="1"/>
    <col min="3313" max="3313" width="12.140625" style="257" customWidth="1"/>
    <col min="3314" max="3314" width="15.140625" style="257" customWidth="1"/>
    <col min="3315" max="3341" width="8" style="257" customWidth="1"/>
    <col min="3342" max="3550" width="8" style="257"/>
    <col min="3551" max="3551" width="0" style="257" hidden="1" customWidth="1"/>
    <col min="3552" max="3552" width="4.7109375" style="257" customWidth="1"/>
    <col min="3553" max="3553" width="72.5703125" style="257" customWidth="1"/>
    <col min="3554" max="3554" width="15.42578125" style="257" customWidth="1"/>
    <col min="3555" max="3555" width="16.28515625" style="257" customWidth="1"/>
    <col min="3556" max="3561" width="17.28515625" style="257" customWidth="1"/>
    <col min="3562" max="3568" width="0" style="257" hidden="1" customWidth="1"/>
    <col min="3569" max="3569" width="12.140625" style="257" customWidth="1"/>
    <col min="3570" max="3570" width="15.140625" style="257" customWidth="1"/>
    <col min="3571" max="3597" width="8" style="257" customWidth="1"/>
    <col min="3598" max="3806" width="8" style="257"/>
    <col min="3807" max="3807" width="0" style="257" hidden="1" customWidth="1"/>
    <col min="3808" max="3808" width="4.7109375" style="257" customWidth="1"/>
    <col min="3809" max="3809" width="72.5703125" style="257" customWidth="1"/>
    <col min="3810" max="3810" width="15.42578125" style="257" customWidth="1"/>
    <col min="3811" max="3811" width="16.28515625" style="257" customWidth="1"/>
    <col min="3812" max="3817" width="17.28515625" style="257" customWidth="1"/>
    <col min="3818" max="3824" width="0" style="257" hidden="1" customWidth="1"/>
    <col min="3825" max="3825" width="12.140625" style="257" customWidth="1"/>
    <col min="3826" max="3826" width="15.140625" style="257" customWidth="1"/>
    <col min="3827" max="3853" width="8" style="257" customWidth="1"/>
    <col min="3854" max="4062" width="8" style="257"/>
    <col min="4063" max="4063" width="0" style="257" hidden="1" customWidth="1"/>
    <col min="4064" max="4064" width="4.7109375" style="257" customWidth="1"/>
    <col min="4065" max="4065" width="72.5703125" style="257" customWidth="1"/>
    <col min="4066" max="4066" width="15.42578125" style="257" customWidth="1"/>
    <col min="4067" max="4067" width="16.28515625" style="257" customWidth="1"/>
    <col min="4068" max="4073" width="17.28515625" style="257" customWidth="1"/>
    <col min="4074" max="4080" width="0" style="257" hidden="1" customWidth="1"/>
    <col min="4081" max="4081" width="12.140625" style="257" customWidth="1"/>
    <col min="4082" max="4082" width="15.140625" style="257" customWidth="1"/>
    <col min="4083" max="4109" width="8" style="257" customWidth="1"/>
    <col min="4110" max="4318" width="8" style="257"/>
    <col min="4319" max="4319" width="0" style="257" hidden="1" customWidth="1"/>
    <col min="4320" max="4320" width="4.7109375" style="257" customWidth="1"/>
    <col min="4321" max="4321" width="72.5703125" style="257" customWidth="1"/>
    <col min="4322" max="4322" width="15.42578125" style="257" customWidth="1"/>
    <col min="4323" max="4323" width="16.28515625" style="257" customWidth="1"/>
    <col min="4324" max="4329" width="17.28515625" style="257" customWidth="1"/>
    <col min="4330" max="4336" width="0" style="257" hidden="1" customWidth="1"/>
    <col min="4337" max="4337" width="12.140625" style="257" customWidth="1"/>
    <col min="4338" max="4338" width="15.140625" style="257" customWidth="1"/>
    <col min="4339" max="4365" width="8" style="257" customWidth="1"/>
    <col min="4366" max="4574" width="8" style="257"/>
    <col min="4575" max="4575" width="0" style="257" hidden="1" customWidth="1"/>
    <col min="4576" max="4576" width="4.7109375" style="257" customWidth="1"/>
    <col min="4577" max="4577" width="72.5703125" style="257" customWidth="1"/>
    <col min="4578" max="4578" width="15.42578125" style="257" customWidth="1"/>
    <col min="4579" max="4579" width="16.28515625" style="257" customWidth="1"/>
    <col min="4580" max="4585" width="17.28515625" style="257" customWidth="1"/>
    <col min="4586" max="4592" width="0" style="257" hidden="1" customWidth="1"/>
    <col min="4593" max="4593" width="12.140625" style="257" customWidth="1"/>
    <col min="4594" max="4594" width="15.140625" style="257" customWidth="1"/>
    <col min="4595" max="4621" width="8" style="257" customWidth="1"/>
    <col min="4622" max="4830" width="8" style="257"/>
    <col min="4831" max="4831" width="0" style="257" hidden="1" customWidth="1"/>
    <col min="4832" max="4832" width="4.7109375" style="257" customWidth="1"/>
    <col min="4833" max="4833" width="72.5703125" style="257" customWidth="1"/>
    <col min="4834" max="4834" width="15.42578125" style="257" customWidth="1"/>
    <col min="4835" max="4835" width="16.28515625" style="257" customWidth="1"/>
    <col min="4836" max="4841" width="17.28515625" style="257" customWidth="1"/>
    <col min="4842" max="4848" width="0" style="257" hidden="1" customWidth="1"/>
    <col min="4849" max="4849" width="12.140625" style="257" customWidth="1"/>
    <col min="4850" max="4850" width="15.140625" style="257" customWidth="1"/>
    <col min="4851" max="4877" width="8" style="257" customWidth="1"/>
    <col min="4878" max="5086" width="8" style="257"/>
    <col min="5087" max="5087" width="0" style="257" hidden="1" customWidth="1"/>
    <col min="5088" max="5088" width="4.7109375" style="257" customWidth="1"/>
    <col min="5089" max="5089" width="72.5703125" style="257" customWidth="1"/>
    <col min="5090" max="5090" width="15.42578125" style="257" customWidth="1"/>
    <col min="5091" max="5091" width="16.28515625" style="257" customWidth="1"/>
    <col min="5092" max="5097" width="17.28515625" style="257" customWidth="1"/>
    <col min="5098" max="5104" width="0" style="257" hidden="1" customWidth="1"/>
    <col min="5105" max="5105" width="12.140625" style="257" customWidth="1"/>
    <col min="5106" max="5106" width="15.140625" style="257" customWidth="1"/>
    <col min="5107" max="5133" width="8" style="257" customWidth="1"/>
    <col min="5134" max="5342" width="8" style="257"/>
    <col min="5343" max="5343" width="0" style="257" hidden="1" customWidth="1"/>
    <col min="5344" max="5344" width="4.7109375" style="257" customWidth="1"/>
    <col min="5345" max="5345" width="72.5703125" style="257" customWidth="1"/>
    <col min="5346" max="5346" width="15.42578125" style="257" customWidth="1"/>
    <col min="5347" max="5347" width="16.28515625" style="257" customWidth="1"/>
    <col min="5348" max="5353" width="17.28515625" style="257" customWidth="1"/>
    <col min="5354" max="5360" width="0" style="257" hidden="1" customWidth="1"/>
    <col min="5361" max="5361" width="12.140625" style="257" customWidth="1"/>
    <col min="5362" max="5362" width="15.140625" style="257" customWidth="1"/>
    <col min="5363" max="5389" width="8" style="257" customWidth="1"/>
    <col min="5390" max="5598" width="8" style="257"/>
    <col min="5599" max="5599" width="0" style="257" hidden="1" customWidth="1"/>
    <col min="5600" max="5600" width="4.7109375" style="257" customWidth="1"/>
    <col min="5601" max="5601" width="72.5703125" style="257" customWidth="1"/>
    <col min="5602" max="5602" width="15.42578125" style="257" customWidth="1"/>
    <col min="5603" max="5603" width="16.28515625" style="257" customWidth="1"/>
    <col min="5604" max="5609" width="17.28515625" style="257" customWidth="1"/>
    <col min="5610" max="5616" width="0" style="257" hidden="1" customWidth="1"/>
    <col min="5617" max="5617" width="12.140625" style="257" customWidth="1"/>
    <col min="5618" max="5618" width="15.140625" style="257" customWidth="1"/>
    <col min="5619" max="5645" width="8" style="257" customWidth="1"/>
    <col min="5646" max="5854" width="8" style="257"/>
    <col min="5855" max="5855" width="0" style="257" hidden="1" customWidth="1"/>
    <col min="5856" max="5856" width="4.7109375" style="257" customWidth="1"/>
    <col min="5857" max="5857" width="72.5703125" style="257" customWidth="1"/>
    <col min="5858" max="5858" width="15.42578125" style="257" customWidth="1"/>
    <col min="5859" max="5859" width="16.28515625" style="257" customWidth="1"/>
    <col min="5860" max="5865" width="17.28515625" style="257" customWidth="1"/>
    <col min="5866" max="5872" width="0" style="257" hidden="1" customWidth="1"/>
    <col min="5873" max="5873" width="12.140625" style="257" customWidth="1"/>
    <col min="5874" max="5874" width="15.140625" style="257" customWidth="1"/>
    <col min="5875" max="5901" width="8" style="257" customWidth="1"/>
    <col min="5902" max="6110" width="8" style="257"/>
    <col min="6111" max="6111" width="0" style="257" hidden="1" customWidth="1"/>
    <col min="6112" max="6112" width="4.7109375" style="257" customWidth="1"/>
    <col min="6113" max="6113" width="72.5703125" style="257" customWidth="1"/>
    <col min="6114" max="6114" width="15.42578125" style="257" customWidth="1"/>
    <col min="6115" max="6115" width="16.28515625" style="257" customWidth="1"/>
    <col min="6116" max="6121" width="17.28515625" style="257" customWidth="1"/>
    <col min="6122" max="6128" width="0" style="257" hidden="1" customWidth="1"/>
    <col min="6129" max="6129" width="12.140625" style="257" customWidth="1"/>
    <col min="6130" max="6130" width="15.140625" style="257" customWidth="1"/>
    <col min="6131" max="6157" width="8" style="257" customWidth="1"/>
    <col min="6158" max="6366" width="8" style="257"/>
    <col min="6367" max="6367" width="0" style="257" hidden="1" customWidth="1"/>
    <col min="6368" max="6368" width="4.7109375" style="257" customWidth="1"/>
    <col min="6369" max="6369" width="72.5703125" style="257" customWidth="1"/>
    <col min="6370" max="6370" width="15.42578125" style="257" customWidth="1"/>
    <col min="6371" max="6371" width="16.28515625" style="257" customWidth="1"/>
    <col min="6372" max="6377" width="17.28515625" style="257" customWidth="1"/>
    <col min="6378" max="6384" width="0" style="257" hidden="1" customWidth="1"/>
    <col min="6385" max="6385" width="12.140625" style="257" customWidth="1"/>
    <col min="6386" max="6386" width="15.140625" style="257" customWidth="1"/>
    <col min="6387" max="6413" width="8" style="257" customWidth="1"/>
    <col min="6414" max="6622" width="8" style="257"/>
    <col min="6623" max="6623" width="0" style="257" hidden="1" customWidth="1"/>
    <col min="6624" max="6624" width="4.7109375" style="257" customWidth="1"/>
    <col min="6625" max="6625" width="72.5703125" style="257" customWidth="1"/>
    <col min="6626" max="6626" width="15.42578125" style="257" customWidth="1"/>
    <col min="6627" max="6627" width="16.28515625" style="257" customWidth="1"/>
    <col min="6628" max="6633" width="17.28515625" style="257" customWidth="1"/>
    <col min="6634" max="6640" width="0" style="257" hidden="1" customWidth="1"/>
    <col min="6641" max="6641" width="12.140625" style="257" customWidth="1"/>
    <col min="6642" max="6642" width="15.140625" style="257" customWidth="1"/>
    <col min="6643" max="6669" width="8" style="257" customWidth="1"/>
    <col min="6670" max="6878" width="8" style="257"/>
    <col min="6879" max="6879" width="0" style="257" hidden="1" customWidth="1"/>
    <col min="6880" max="6880" width="4.7109375" style="257" customWidth="1"/>
    <col min="6881" max="6881" width="72.5703125" style="257" customWidth="1"/>
    <col min="6882" max="6882" width="15.42578125" style="257" customWidth="1"/>
    <col min="6883" max="6883" width="16.28515625" style="257" customWidth="1"/>
    <col min="6884" max="6889" width="17.28515625" style="257" customWidth="1"/>
    <col min="6890" max="6896" width="0" style="257" hidden="1" customWidth="1"/>
    <col min="6897" max="6897" width="12.140625" style="257" customWidth="1"/>
    <col min="6898" max="6898" width="15.140625" style="257" customWidth="1"/>
    <col min="6899" max="6925" width="8" style="257" customWidth="1"/>
    <col min="6926" max="7134" width="8" style="257"/>
    <col min="7135" max="7135" width="0" style="257" hidden="1" customWidth="1"/>
    <col min="7136" max="7136" width="4.7109375" style="257" customWidth="1"/>
    <col min="7137" max="7137" width="72.5703125" style="257" customWidth="1"/>
    <col min="7138" max="7138" width="15.42578125" style="257" customWidth="1"/>
    <col min="7139" max="7139" width="16.28515625" style="257" customWidth="1"/>
    <col min="7140" max="7145" width="17.28515625" style="257" customWidth="1"/>
    <col min="7146" max="7152" width="0" style="257" hidden="1" customWidth="1"/>
    <col min="7153" max="7153" width="12.140625" style="257" customWidth="1"/>
    <col min="7154" max="7154" width="15.140625" style="257" customWidth="1"/>
    <col min="7155" max="7181" width="8" style="257" customWidth="1"/>
    <col min="7182" max="7390" width="8" style="257"/>
    <col min="7391" max="7391" width="0" style="257" hidden="1" customWidth="1"/>
    <col min="7392" max="7392" width="4.7109375" style="257" customWidth="1"/>
    <col min="7393" max="7393" width="72.5703125" style="257" customWidth="1"/>
    <col min="7394" max="7394" width="15.42578125" style="257" customWidth="1"/>
    <col min="7395" max="7395" width="16.28515625" style="257" customWidth="1"/>
    <col min="7396" max="7401" width="17.28515625" style="257" customWidth="1"/>
    <col min="7402" max="7408" width="0" style="257" hidden="1" customWidth="1"/>
    <col min="7409" max="7409" width="12.140625" style="257" customWidth="1"/>
    <col min="7410" max="7410" width="15.140625" style="257" customWidth="1"/>
    <col min="7411" max="7437" width="8" style="257" customWidth="1"/>
    <col min="7438" max="7646" width="8" style="257"/>
    <col min="7647" max="7647" width="0" style="257" hidden="1" customWidth="1"/>
    <col min="7648" max="7648" width="4.7109375" style="257" customWidth="1"/>
    <col min="7649" max="7649" width="72.5703125" style="257" customWidth="1"/>
    <col min="7650" max="7650" width="15.42578125" style="257" customWidth="1"/>
    <col min="7651" max="7651" width="16.28515625" style="257" customWidth="1"/>
    <col min="7652" max="7657" width="17.28515625" style="257" customWidth="1"/>
    <col min="7658" max="7664" width="0" style="257" hidden="1" customWidth="1"/>
    <col min="7665" max="7665" width="12.140625" style="257" customWidth="1"/>
    <col min="7666" max="7666" width="15.140625" style="257" customWidth="1"/>
    <col min="7667" max="7693" width="8" style="257" customWidth="1"/>
    <col min="7694" max="7902" width="8" style="257"/>
    <col min="7903" max="7903" width="0" style="257" hidden="1" customWidth="1"/>
    <col min="7904" max="7904" width="4.7109375" style="257" customWidth="1"/>
    <col min="7905" max="7905" width="72.5703125" style="257" customWidth="1"/>
    <col min="7906" max="7906" width="15.42578125" style="257" customWidth="1"/>
    <col min="7907" max="7907" width="16.28515625" style="257" customWidth="1"/>
    <col min="7908" max="7913" width="17.28515625" style="257" customWidth="1"/>
    <col min="7914" max="7920" width="0" style="257" hidden="1" customWidth="1"/>
    <col min="7921" max="7921" width="12.140625" style="257" customWidth="1"/>
    <col min="7922" max="7922" width="15.140625" style="257" customWidth="1"/>
    <col min="7923" max="7949" width="8" style="257" customWidth="1"/>
    <col min="7950" max="8158" width="8" style="257"/>
    <col min="8159" max="8159" width="0" style="257" hidden="1" customWidth="1"/>
    <col min="8160" max="8160" width="4.7109375" style="257" customWidth="1"/>
    <col min="8161" max="8161" width="72.5703125" style="257" customWidth="1"/>
    <col min="8162" max="8162" width="15.42578125" style="257" customWidth="1"/>
    <col min="8163" max="8163" width="16.28515625" style="257" customWidth="1"/>
    <col min="8164" max="8169" width="17.28515625" style="257" customWidth="1"/>
    <col min="8170" max="8176" width="0" style="257" hidden="1" customWidth="1"/>
    <col min="8177" max="8177" width="12.140625" style="257" customWidth="1"/>
    <col min="8178" max="8178" width="15.140625" style="257" customWidth="1"/>
    <col min="8179" max="8205" width="8" style="257" customWidth="1"/>
    <col min="8206" max="8414" width="8" style="257"/>
    <col min="8415" max="8415" width="0" style="257" hidden="1" customWidth="1"/>
    <col min="8416" max="8416" width="4.7109375" style="257" customWidth="1"/>
    <col min="8417" max="8417" width="72.5703125" style="257" customWidth="1"/>
    <col min="8418" max="8418" width="15.42578125" style="257" customWidth="1"/>
    <col min="8419" max="8419" width="16.28515625" style="257" customWidth="1"/>
    <col min="8420" max="8425" width="17.28515625" style="257" customWidth="1"/>
    <col min="8426" max="8432" width="0" style="257" hidden="1" customWidth="1"/>
    <col min="8433" max="8433" width="12.140625" style="257" customWidth="1"/>
    <col min="8434" max="8434" width="15.140625" style="257" customWidth="1"/>
    <col min="8435" max="8461" width="8" style="257" customWidth="1"/>
    <col min="8462" max="8670" width="8" style="257"/>
    <col min="8671" max="8671" width="0" style="257" hidden="1" customWidth="1"/>
    <col min="8672" max="8672" width="4.7109375" style="257" customWidth="1"/>
    <col min="8673" max="8673" width="72.5703125" style="257" customWidth="1"/>
    <col min="8674" max="8674" width="15.42578125" style="257" customWidth="1"/>
    <col min="8675" max="8675" width="16.28515625" style="257" customWidth="1"/>
    <col min="8676" max="8681" width="17.28515625" style="257" customWidth="1"/>
    <col min="8682" max="8688" width="0" style="257" hidden="1" customWidth="1"/>
    <col min="8689" max="8689" width="12.140625" style="257" customWidth="1"/>
    <col min="8690" max="8690" width="15.140625" style="257" customWidth="1"/>
    <col min="8691" max="8717" width="8" style="257" customWidth="1"/>
    <col min="8718" max="8926" width="8" style="257"/>
    <col min="8927" max="8927" width="0" style="257" hidden="1" customWidth="1"/>
    <col min="8928" max="8928" width="4.7109375" style="257" customWidth="1"/>
    <col min="8929" max="8929" width="72.5703125" style="257" customWidth="1"/>
    <col min="8930" max="8930" width="15.42578125" style="257" customWidth="1"/>
    <col min="8931" max="8931" width="16.28515625" style="257" customWidth="1"/>
    <col min="8932" max="8937" width="17.28515625" style="257" customWidth="1"/>
    <col min="8938" max="8944" width="0" style="257" hidden="1" customWidth="1"/>
    <col min="8945" max="8945" width="12.140625" style="257" customWidth="1"/>
    <col min="8946" max="8946" width="15.140625" style="257" customWidth="1"/>
    <col min="8947" max="8973" width="8" style="257" customWidth="1"/>
    <col min="8974" max="9182" width="8" style="257"/>
    <col min="9183" max="9183" width="0" style="257" hidden="1" customWidth="1"/>
    <col min="9184" max="9184" width="4.7109375" style="257" customWidth="1"/>
    <col min="9185" max="9185" width="72.5703125" style="257" customWidth="1"/>
    <col min="9186" max="9186" width="15.42578125" style="257" customWidth="1"/>
    <col min="9187" max="9187" width="16.28515625" style="257" customWidth="1"/>
    <col min="9188" max="9193" width="17.28515625" style="257" customWidth="1"/>
    <col min="9194" max="9200" width="0" style="257" hidden="1" customWidth="1"/>
    <col min="9201" max="9201" width="12.140625" style="257" customWidth="1"/>
    <col min="9202" max="9202" width="15.140625" style="257" customWidth="1"/>
    <col min="9203" max="9229" width="8" style="257" customWidth="1"/>
    <col min="9230" max="9438" width="8" style="257"/>
    <col min="9439" max="9439" width="0" style="257" hidden="1" customWidth="1"/>
    <col min="9440" max="9440" width="4.7109375" style="257" customWidth="1"/>
    <col min="9441" max="9441" width="72.5703125" style="257" customWidth="1"/>
    <col min="9442" max="9442" width="15.42578125" style="257" customWidth="1"/>
    <col min="9443" max="9443" width="16.28515625" style="257" customWidth="1"/>
    <col min="9444" max="9449" width="17.28515625" style="257" customWidth="1"/>
    <col min="9450" max="9456" width="0" style="257" hidden="1" customWidth="1"/>
    <col min="9457" max="9457" width="12.140625" style="257" customWidth="1"/>
    <col min="9458" max="9458" width="15.140625" style="257" customWidth="1"/>
    <col min="9459" max="9485" width="8" style="257" customWidth="1"/>
    <col min="9486" max="9694" width="8" style="257"/>
    <col min="9695" max="9695" width="0" style="257" hidden="1" customWidth="1"/>
    <col min="9696" max="9696" width="4.7109375" style="257" customWidth="1"/>
    <col min="9697" max="9697" width="72.5703125" style="257" customWidth="1"/>
    <col min="9698" max="9698" width="15.42578125" style="257" customWidth="1"/>
    <col min="9699" max="9699" width="16.28515625" style="257" customWidth="1"/>
    <col min="9700" max="9705" width="17.28515625" style="257" customWidth="1"/>
    <col min="9706" max="9712" width="0" style="257" hidden="1" customWidth="1"/>
    <col min="9713" max="9713" width="12.140625" style="257" customWidth="1"/>
    <col min="9714" max="9714" width="15.140625" style="257" customWidth="1"/>
    <col min="9715" max="9741" width="8" style="257" customWidth="1"/>
    <col min="9742" max="9950" width="8" style="257"/>
    <col min="9951" max="9951" width="0" style="257" hidden="1" customWidth="1"/>
    <col min="9952" max="9952" width="4.7109375" style="257" customWidth="1"/>
    <col min="9953" max="9953" width="72.5703125" style="257" customWidth="1"/>
    <col min="9954" max="9954" width="15.42578125" style="257" customWidth="1"/>
    <col min="9955" max="9955" width="16.28515625" style="257" customWidth="1"/>
    <col min="9956" max="9961" width="17.28515625" style="257" customWidth="1"/>
    <col min="9962" max="9968" width="0" style="257" hidden="1" customWidth="1"/>
    <col min="9969" max="9969" width="12.140625" style="257" customWidth="1"/>
    <col min="9970" max="9970" width="15.140625" style="257" customWidth="1"/>
    <col min="9971" max="9997" width="8" style="257" customWidth="1"/>
    <col min="9998" max="10206" width="8" style="257"/>
    <col min="10207" max="10207" width="0" style="257" hidden="1" customWidth="1"/>
    <col min="10208" max="10208" width="4.7109375" style="257" customWidth="1"/>
    <col min="10209" max="10209" width="72.5703125" style="257" customWidth="1"/>
    <col min="10210" max="10210" width="15.42578125" style="257" customWidth="1"/>
    <col min="10211" max="10211" width="16.28515625" style="257" customWidth="1"/>
    <col min="10212" max="10217" width="17.28515625" style="257" customWidth="1"/>
    <col min="10218" max="10224" width="0" style="257" hidden="1" customWidth="1"/>
    <col min="10225" max="10225" width="12.140625" style="257" customWidth="1"/>
    <col min="10226" max="10226" width="15.140625" style="257" customWidth="1"/>
    <col min="10227" max="10253" width="8" style="257" customWidth="1"/>
    <col min="10254" max="10462" width="8" style="257"/>
    <col min="10463" max="10463" width="0" style="257" hidden="1" customWidth="1"/>
    <col min="10464" max="10464" width="4.7109375" style="257" customWidth="1"/>
    <col min="10465" max="10465" width="72.5703125" style="257" customWidth="1"/>
    <col min="10466" max="10466" width="15.42578125" style="257" customWidth="1"/>
    <col min="10467" max="10467" width="16.28515625" style="257" customWidth="1"/>
    <col min="10468" max="10473" width="17.28515625" style="257" customWidth="1"/>
    <col min="10474" max="10480" width="0" style="257" hidden="1" customWidth="1"/>
    <col min="10481" max="10481" width="12.140625" style="257" customWidth="1"/>
    <col min="10482" max="10482" width="15.140625" style="257" customWidth="1"/>
    <col min="10483" max="10509" width="8" style="257" customWidth="1"/>
    <col min="10510" max="10718" width="8" style="257"/>
    <col min="10719" max="10719" width="0" style="257" hidden="1" customWidth="1"/>
    <col min="10720" max="10720" width="4.7109375" style="257" customWidth="1"/>
    <col min="10721" max="10721" width="72.5703125" style="257" customWidth="1"/>
    <col min="10722" max="10722" width="15.42578125" style="257" customWidth="1"/>
    <col min="10723" max="10723" width="16.28515625" style="257" customWidth="1"/>
    <col min="10724" max="10729" width="17.28515625" style="257" customWidth="1"/>
    <col min="10730" max="10736" width="0" style="257" hidden="1" customWidth="1"/>
    <col min="10737" max="10737" width="12.140625" style="257" customWidth="1"/>
    <col min="10738" max="10738" width="15.140625" style="257" customWidth="1"/>
    <col min="10739" max="10765" width="8" style="257" customWidth="1"/>
    <col min="10766" max="10974" width="8" style="257"/>
    <col min="10975" max="10975" width="0" style="257" hidden="1" customWidth="1"/>
    <col min="10976" max="10976" width="4.7109375" style="257" customWidth="1"/>
    <col min="10977" max="10977" width="72.5703125" style="257" customWidth="1"/>
    <col min="10978" max="10978" width="15.42578125" style="257" customWidth="1"/>
    <col min="10979" max="10979" width="16.28515625" style="257" customWidth="1"/>
    <col min="10980" max="10985" width="17.28515625" style="257" customWidth="1"/>
    <col min="10986" max="10992" width="0" style="257" hidden="1" customWidth="1"/>
    <col min="10993" max="10993" width="12.140625" style="257" customWidth="1"/>
    <col min="10994" max="10994" width="15.140625" style="257" customWidth="1"/>
    <col min="10995" max="11021" width="8" style="257" customWidth="1"/>
    <col min="11022" max="11230" width="8" style="257"/>
    <col min="11231" max="11231" width="0" style="257" hidden="1" customWidth="1"/>
    <col min="11232" max="11232" width="4.7109375" style="257" customWidth="1"/>
    <col min="11233" max="11233" width="72.5703125" style="257" customWidth="1"/>
    <col min="11234" max="11234" width="15.42578125" style="257" customWidth="1"/>
    <col min="11235" max="11235" width="16.28515625" style="257" customWidth="1"/>
    <col min="11236" max="11241" width="17.28515625" style="257" customWidth="1"/>
    <col min="11242" max="11248" width="0" style="257" hidden="1" customWidth="1"/>
    <col min="11249" max="11249" width="12.140625" style="257" customWidth="1"/>
    <col min="11250" max="11250" width="15.140625" style="257" customWidth="1"/>
    <col min="11251" max="11277" width="8" style="257" customWidth="1"/>
    <col min="11278" max="11486" width="8" style="257"/>
    <col min="11487" max="11487" width="0" style="257" hidden="1" customWidth="1"/>
    <col min="11488" max="11488" width="4.7109375" style="257" customWidth="1"/>
    <col min="11489" max="11489" width="72.5703125" style="257" customWidth="1"/>
    <col min="11490" max="11490" width="15.42578125" style="257" customWidth="1"/>
    <col min="11491" max="11491" width="16.28515625" style="257" customWidth="1"/>
    <col min="11492" max="11497" width="17.28515625" style="257" customWidth="1"/>
    <col min="11498" max="11504" width="0" style="257" hidden="1" customWidth="1"/>
    <col min="11505" max="11505" width="12.140625" style="257" customWidth="1"/>
    <col min="11506" max="11506" width="15.140625" style="257" customWidth="1"/>
    <col min="11507" max="11533" width="8" style="257" customWidth="1"/>
    <col min="11534" max="11742" width="8" style="257"/>
    <col min="11743" max="11743" width="0" style="257" hidden="1" customWidth="1"/>
    <col min="11744" max="11744" width="4.7109375" style="257" customWidth="1"/>
    <col min="11745" max="11745" width="72.5703125" style="257" customWidth="1"/>
    <col min="11746" max="11746" width="15.42578125" style="257" customWidth="1"/>
    <col min="11747" max="11747" width="16.28515625" style="257" customWidth="1"/>
    <col min="11748" max="11753" width="17.28515625" style="257" customWidth="1"/>
    <col min="11754" max="11760" width="0" style="257" hidden="1" customWidth="1"/>
    <col min="11761" max="11761" width="12.140625" style="257" customWidth="1"/>
    <col min="11762" max="11762" width="15.140625" style="257" customWidth="1"/>
    <col min="11763" max="11789" width="8" style="257" customWidth="1"/>
    <col min="11790" max="11998" width="8" style="257"/>
    <col min="11999" max="11999" width="0" style="257" hidden="1" customWidth="1"/>
    <col min="12000" max="12000" width="4.7109375" style="257" customWidth="1"/>
    <col min="12001" max="12001" width="72.5703125" style="257" customWidth="1"/>
    <col min="12002" max="12002" width="15.42578125" style="257" customWidth="1"/>
    <col min="12003" max="12003" width="16.28515625" style="257" customWidth="1"/>
    <col min="12004" max="12009" width="17.28515625" style="257" customWidth="1"/>
    <col min="12010" max="12016" width="0" style="257" hidden="1" customWidth="1"/>
    <col min="12017" max="12017" width="12.140625" style="257" customWidth="1"/>
    <col min="12018" max="12018" width="15.140625" style="257" customWidth="1"/>
    <col min="12019" max="12045" width="8" style="257" customWidth="1"/>
    <col min="12046" max="12254" width="8" style="257"/>
    <col min="12255" max="12255" width="0" style="257" hidden="1" customWidth="1"/>
    <col min="12256" max="12256" width="4.7109375" style="257" customWidth="1"/>
    <col min="12257" max="12257" width="72.5703125" style="257" customWidth="1"/>
    <col min="12258" max="12258" width="15.42578125" style="257" customWidth="1"/>
    <col min="12259" max="12259" width="16.28515625" style="257" customWidth="1"/>
    <col min="12260" max="12265" width="17.28515625" style="257" customWidth="1"/>
    <col min="12266" max="12272" width="0" style="257" hidden="1" customWidth="1"/>
    <col min="12273" max="12273" width="12.140625" style="257" customWidth="1"/>
    <col min="12274" max="12274" width="15.140625" style="257" customWidth="1"/>
    <col min="12275" max="12301" width="8" style="257" customWidth="1"/>
    <col min="12302" max="12510" width="8" style="257"/>
    <col min="12511" max="12511" width="0" style="257" hidden="1" customWidth="1"/>
    <col min="12512" max="12512" width="4.7109375" style="257" customWidth="1"/>
    <col min="12513" max="12513" width="72.5703125" style="257" customWidth="1"/>
    <col min="12514" max="12514" width="15.42578125" style="257" customWidth="1"/>
    <col min="12515" max="12515" width="16.28515625" style="257" customWidth="1"/>
    <col min="12516" max="12521" width="17.28515625" style="257" customWidth="1"/>
    <col min="12522" max="12528" width="0" style="257" hidden="1" customWidth="1"/>
    <col min="12529" max="12529" width="12.140625" style="257" customWidth="1"/>
    <col min="12530" max="12530" width="15.140625" style="257" customWidth="1"/>
    <col min="12531" max="12557" width="8" style="257" customWidth="1"/>
    <col min="12558" max="12766" width="8" style="257"/>
    <col min="12767" max="12767" width="0" style="257" hidden="1" customWidth="1"/>
    <col min="12768" max="12768" width="4.7109375" style="257" customWidth="1"/>
    <col min="12769" max="12769" width="72.5703125" style="257" customWidth="1"/>
    <col min="12770" max="12770" width="15.42578125" style="257" customWidth="1"/>
    <col min="12771" max="12771" width="16.28515625" style="257" customWidth="1"/>
    <col min="12772" max="12777" width="17.28515625" style="257" customWidth="1"/>
    <col min="12778" max="12784" width="0" style="257" hidden="1" customWidth="1"/>
    <col min="12785" max="12785" width="12.140625" style="257" customWidth="1"/>
    <col min="12786" max="12786" width="15.140625" style="257" customWidth="1"/>
    <col min="12787" max="12813" width="8" style="257" customWidth="1"/>
    <col min="12814" max="13022" width="8" style="257"/>
    <col min="13023" max="13023" width="0" style="257" hidden="1" customWidth="1"/>
    <col min="13024" max="13024" width="4.7109375" style="257" customWidth="1"/>
    <col min="13025" max="13025" width="72.5703125" style="257" customWidth="1"/>
    <col min="13026" max="13026" width="15.42578125" style="257" customWidth="1"/>
    <col min="13027" max="13027" width="16.28515625" style="257" customWidth="1"/>
    <col min="13028" max="13033" width="17.28515625" style="257" customWidth="1"/>
    <col min="13034" max="13040" width="0" style="257" hidden="1" customWidth="1"/>
    <col min="13041" max="13041" width="12.140625" style="257" customWidth="1"/>
    <col min="13042" max="13042" width="15.140625" style="257" customWidth="1"/>
    <col min="13043" max="13069" width="8" style="257" customWidth="1"/>
    <col min="13070" max="13278" width="8" style="257"/>
    <col min="13279" max="13279" width="0" style="257" hidden="1" customWidth="1"/>
    <col min="13280" max="13280" width="4.7109375" style="257" customWidth="1"/>
    <col min="13281" max="13281" width="72.5703125" style="257" customWidth="1"/>
    <col min="13282" max="13282" width="15.42578125" style="257" customWidth="1"/>
    <col min="13283" max="13283" width="16.28515625" style="257" customWidth="1"/>
    <col min="13284" max="13289" width="17.28515625" style="257" customWidth="1"/>
    <col min="13290" max="13296" width="0" style="257" hidden="1" customWidth="1"/>
    <col min="13297" max="13297" width="12.140625" style="257" customWidth="1"/>
    <col min="13298" max="13298" width="15.140625" style="257" customWidth="1"/>
    <col min="13299" max="13325" width="8" style="257" customWidth="1"/>
    <col min="13326" max="13534" width="8" style="257"/>
    <col min="13535" max="13535" width="0" style="257" hidden="1" customWidth="1"/>
    <col min="13536" max="13536" width="4.7109375" style="257" customWidth="1"/>
    <col min="13537" max="13537" width="72.5703125" style="257" customWidth="1"/>
    <col min="13538" max="13538" width="15.42578125" style="257" customWidth="1"/>
    <col min="13539" max="13539" width="16.28515625" style="257" customWidth="1"/>
    <col min="13540" max="13545" width="17.28515625" style="257" customWidth="1"/>
    <col min="13546" max="13552" width="0" style="257" hidden="1" customWidth="1"/>
    <col min="13553" max="13553" width="12.140625" style="257" customWidth="1"/>
    <col min="13554" max="13554" width="15.140625" style="257" customWidth="1"/>
    <col min="13555" max="13581" width="8" style="257" customWidth="1"/>
    <col min="13582" max="13790" width="8" style="257"/>
    <col min="13791" max="13791" width="0" style="257" hidden="1" customWidth="1"/>
    <col min="13792" max="13792" width="4.7109375" style="257" customWidth="1"/>
    <col min="13793" max="13793" width="72.5703125" style="257" customWidth="1"/>
    <col min="13794" max="13794" width="15.42578125" style="257" customWidth="1"/>
    <col min="13795" max="13795" width="16.28515625" style="257" customWidth="1"/>
    <col min="13796" max="13801" width="17.28515625" style="257" customWidth="1"/>
    <col min="13802" max="13808" width="0" style="257" hidden="1" customWidth="1"/>
    <col min="13809" max="13809" width="12.140625" style="257" customWidth="1"/>
    <col min="13810" max="13810" width="15.140625" style="257" customWidth="1"/>
    <col min="13811" max="13837" width="8" style="257" customWidth="1"/>
    <col min="13838" max="14046" width="8" style="257"/>
    <col min="14047" max="14047" width="0" style="257" hidden="1" customWidth="1"/>
    <col min="14048" max="14048" width="4.7109375" style="257" customWidth="1"/>
    <col min="14049" max="14049" width="72.5703125" style="257" customWidth="1"/>
    <col min="14050" max="14050" width="15.42578125" style="257" customWidth="1"/>
    <col min="14051" max="14051" width="16.28515625" style="257" customWidth="1"/>
    <col min="14052" max="14057" width="17.28515625" style="257" customWidth="1"/>
    <col min="14058" max="14064" width="0" style="257" hidden="1" customWidth="1"/>
    <col min="14065" max="14065" width="12.140625" style="257" customWidth="1"/>
    <col min="14066" max="14066" width="15.140625" style="257" customWidth="1"/>
    <col min="14067" max="14093" width="8" style="257" customWidth="1"/>
    <col min="14094" max="14302" width="8" style="257"/>
    <col min="14303" max="14303" width="0" style="257" hidden="1" customWidth="1"/>
    <col min="14304" max="14304" width="4.7109375" style="257" customWidth="1"/>
    <col min="14305" max="14305" width="72.5703125" style="257" customWidth="1"/>
    <col min="14306" max="14306" width="15.42578125" style="257" customWidth="1"/>
    <col min="14307" max="14307" width="16.28515625" style="257" customWidth="1"/>
    <col min="14308" max="14313" width="17.28515625" style="257" customWidth="1"/>
    <col min="14314" max="14320" width="0" style="257" hidden="1" customWidth="1"/>
    <col min="14321" max="14321" width="12.140625" style="257" customWidth="1"/>
    <col min="14322" max="14322" width="15.140625" style="257" customWidth="1"/>
    <col min="14323" max="14349" width="8" style="257" customWidth="1"/>
    <col min="14350" max="14558" width="8" style="257"/>
    <col min="14559" max="14559" width="0" style="257" hidden="1" customWidth="1"/>
    <col min="14560" max="14560" width="4.7109375" style="257" customWidth="1"/>
    <col min="14561" max="14561" width="72.5703125" style="257" customWidth="1"/>
    <col min="14562" max="14562" width="15.42578125" style="257" customWidth="1"/>
    <col min="14563" max="14563" width="16.28515625" style="257" customWidth="1"/>
    <col min="14564" max="14569" width="17.28515625" style="257" customWidth="1"/>
    <col min="14570" max="14576" width="0" style="257" hidden="1" customWidth="1"/>
    <col min="14577" max="14577" width="12.140625" style="257" customWidth="1"/>
    <col min="14578" max="14578" width="15.140625" style="257" customWidth="1"/>
    <col min="14579" max="14605" width="8" style="257" customWidth="1"/>
    <col min="14606" max="14814" width="8" style="257"/>
    <col min="14815" max="14815" width="0" style="257" hidden="1" customWidth="1"/>
    <col min="14816" max="14816" width="4.7109375" style="257" customWidth="1"/>
    <col min="14817" max="14817" width="72.5703125" style="257" customWidth="1"/>
    <col min="14818" max="14818" width="15.42578125" style="257" customWidth="1"/>
    <col min="14819" max="14819" width="16.28515625" style="257" customWidth="1"/>
    <col min="14820" max="14825" width="17.28515625" style="257" customWidth="1"/>
    <col min="14826" max="14832" width="0" style="257" hidden="1" customWidth="1"/>
    <col min="14833" max="14833" width="12.140625" style="257" customWidth="1"/>
    <col min="14834" max="14834" width="15.140625" style="257" customWidth="1"/>
    <col min="14835" max="14861" width="8" style="257" customWidth="1"/>
    <col min="14862" max="15070" width="8" style="257"/>
    <col min="15071" max="15071" width="0" style="257" hidden="1" customWidth="1"/>
    <col min="15072" max="15072" width="4.7109375" style="257" customWidth="1"/>
    <col min="15073" max="15073" width="72.5703125" style="257" customWidth="1"/>
    <col min="15074" max="15074" width="15.42578125" style="257" customWidth="1"/>
    <col min="15075" max="15075" width="16.28515625" style="257" customWidth="1"/>
    <col min="15076" max="15081" width="17.28515625" style="257" customWidth="1"/>
    <col min="15082" max="15088" width="0" style="257" hidden="1" customWidth="1"/>
    <col min="15089" max="15089" width="12.140625" style="257" customWidth="1"/>
    <col min="15090" max="15090" width="15.140625" style="257" customWidth="1"/>
    <col min="15091" max="15117" width="8" style="257" customWidth="1"/>
    <col min="15118" max="15326" width="8" style="257"/>
    <col min="15327" max="15327" width="0" style="257" hidden="1" customWidth="1"/>
    <col min="15328" max="15328" width="4.7109375" style="257" customWidth="1"/>
    <col min="15329" max="15329" width="72.5703125" style="257" customWidth="1"/>
    <col min="15330" max="15330" width="15.42578125" style="257" customWidth="1"/>
    <col min="15331" max="15331" width="16.28515625" style="257" customWidth="1"/>
    <col min="15332" max="15337" width="17.28515625" style="257" customWidth="1"/>
    <col min="15338" max="15344" width="0" style="257" hidden="1" customWidth="1"/>
    <col min="15345" max="15345" width="12.140625" style="257" customWidth="1"/>
    <col min="15346" max="15346" width="15.140625" style="257" customWidth="1"/>
    <col min="15347" max="15373" width="8" style="257" customWidth="1"/>
    <col min="15374" max="15582" width="8" style="257"/>
    <col min="15583" max="15583" width="0" style="257" hidden="1" customWidth="1"/>
    <col min="15584" max="15584" width="4.7109375" style="257" customWidth="1"/>
    <col min="15585" max="15585" width="72.5703125" style="257" customWidth="1"/>
    <col min="15586" max="15586" width="15.42578125" style="257" customWidth="1"/>
    <col min="15587" max="15587" width="16.28515625" style="257" customWidth="1"/>
    <col min="15588" max="15593" width="17.28515625" style="257" customWidth="1"/>
    <col min="15594" max="15600" width="0" style="257" hidden="1" customWidth="1"/>
    <col min="15601" max="15601" width="12.140625" style="257" customWidth="1"/>
    <col min="15602" max="15602" width="15.140625" style="257" customWidth="1"/>
    <col min="15603" max="15629" width="8" style="257" customWidth="1"/>
    <col min="15630" max="15838" width="8" style="257"/>
    <col min="15839" max="15839" width="0" style="257" hidden="1" customWidth="1"/>
    <col min="15840" max="15840" width="4.7109375" style="257" customWidth="1"/>
    <col min="15841" max="15841" width="72.5703125" style="257" customWidth="1"/>
    <col min="15842" max="15842" width="15.42578125" style="257" customWidth="1"/>
    <col min="15843" max="15843" width="16.28515625" style="257" customWidth="1"/>
    <col min="15844" max="15849" width="17.28515625" style="257" customWidth="1"/>
    <col min="15850" max="15856" width="0" style="257" hidden="1" customWidth="1"/>
    <col min="15857" max="15857" width="12.140625" style="257" customWidth="1"/>
    <col min="15858" max="15858" width="15.140625" style="257" customWidth="1"/>
    <col min="15859" max="15885" width="8" style="257" customWidth="1"/>
    <col min="15886" max="16094" width="8" style="257"/>
    <col min="16095" max="16095" width="0" style="257" hidden="1" customWidth="1"/>
    <col min="16096" max="16096" width="4.7109375" style="257" customWidth="1"/>
    <col min="16097" max="16097" width="72.5703125" style="257" customWidth="1"/>
    <col min="16098" max="16098" width="15.42578125" style="257" customWidth="1"/>
    <col min="16099" max="16099" width="16.28515625" style="257" customWidth="1"/>
    <col min="16100" max="16105" width="17.28515625" style="257" customWidth="1"/>
    <col min="16106" max="16112" width="0" style="257" hidden="1" customWidth="1"/>
    <col min="16113" max="16113" width="12.140625" style="257" customWidth="1"/>
    <col min="16114" max="16114" width="15.140625" style="257" customWidth="1"/>
    <col min="16115" max="16141" width="8" style="257" customWidth="1"/>
    <col min="16142" max="16384" width="8" style="257"/>
  </cols>
  <sheetData>
    <row r="1" spans="1:221" x14ac:dyDescent="0.2">
      <c r="K1" s="256"/>
    </row>
    <row r="2" spans="1:221" x14ac:dyDescent="0.2">
      <c r="K2" s="256" t="s">
        <v>1117</v>
      </c>
    </row>
    <row r="3" spans="1:221" ht="44.25" customHeight="1" x14ac:dyDescent="0.2">
      <c r="B3" s="64"/>
      <c r="E3" s="65"/>
      <c r="F3" s="65"/>
      <c r="G3" s="65"/>
      <c r="H3" s="65"/>
      <c r="I3" s="424" t="s">
        <v>1131</v>
      </c>
      <c r="J3" s="424"/>
      <c r="K3" s="424"/>
    </row>
    <row r="4" spans="1:221" ht="26.25" customHeight="1" x14ac:dyDescent="0.2">
      <c r="A4" s="67"/>
      <c r="B4" s="425" t="s">
        <v>1111</v>
      </c>
      <c r="C4" s="425"/>
      <c r="D4" s="425"/>
      <c r="E4" s="425"/>
      <c r="F4" s="425"/>
      <c r="G4" s="425"/>
      <c r="H4" s="425"/>
      <c r="I4" s="425"/>
      <c r="J4" s="425"/>
      <c r="K4" s="425"/>
    </row>
    <row r="5" spans="1:221" ht="12" customHeight="1" x14ac:dyDescent="0.3">
      <c r="B5" s="68"/>
      <c r="C5" s="68"/>
      <c r="D5" s="69"/>
      <c r="E5" s="68"/>
      <c r="F5" s="68"/>
      <c r="G5" s="68"/>
      <c r="H5" s="68"/>
      <c r="I5" s="68"/>
      <c r="J5" s="68"/>
      <c r="K5" s="68"/>
    </row>
    <row r="6" spans="1:221" x14ac:dyDescent="0.2">
      <c r="B6" s="153"/>
      <c r="C6" s="154"/>
      <c r="D6" s="155"/>
      <c r="E6" s="156"/>
      <c r="F6" s="156"/>
      <c r="G6" s="156"/>
      <c r="H6" s="156"/>
      <c r="I6" s="156"/>
      <c r="J6" s="156"/>
      <c r="K6" s="156" t="s">
        <v>547</v>
      </c>
    </row>
    <row r="7" spans="1:221" ht="58.5" customHeight="1" x14ac:dyDescent="0.3">
      <c r="A7" s="70"/>
      <c r="B7" s="157"/>
      <c r="C7" s="158" t="s">
        <v>552</v>
      </c>
      <c r="D7" s="193" t="s">
        <v>655</v>
      </c>
      <c r="E7" s="187" t="s">
        <v>685</v>
      </c>
      <c r="F7" s="187" t="s">
        <v>686</v>
      </c>
      <c r="G7" s="187" t="s">
        <v>687</v>
      </c>
      <c r="H7" s="187" t="s">
        <v>688</v>
      </c>
      <c r="I7" s="187" t="s">
        <v>689</v>
      </c>
      <c r="J7" s="187" t="s">
        <v>690</v>
      </c>
      <c r="K7" s="187" t="s">
        <v>691</v>
      </c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</row>
    <row r="8" spans="1:221" ht="15.75" x14ac:dyDescent="0.25">
      <c r="A8" s="71"/>
      <c r="B8" s="73" t="s">
        <v>554</v>
      </c>
      <c r="C8" s="159" t="s">
        <v>555</v>
      </c>
      <c r="D8" s="193"/>
      <c r="E8" s="159">
        <v>1</v>
      </c>
      <c r="F8" s="159">
        <v>2</v>
      </c>
      <c r="G8" s="159">
        <v>3</v>
      </c>
      <c r="H8" s="159">
        <v>4</v>
      </c>
      <c r="I8" s="159">
        <v>5</v>
      </c>
      <c r="J8" s="159">
        <v>6</v>
      </c>
      <c r="K8" s="159">
        <v>7</v>
      </c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71"/>
      <c r="FE8" s="71"/>
      <c r="FF8" s="71"/>
      <c r="FG8" s="71"/>
      <c r="FH8" s="71"/>
      <c r="FI8" s="71"/>
      <c r="FJ8" s="71"/>
      <c r="FK8" s="71"/>
      <c r="FL8" s="71"/>
      <c r="FM8" s="71"/>
      <c r="FN8" s="71"/>
      <c r="FO8" s="71"/>
      <c r="FP8" s="71"/>
      <c r="FQ8" s="71"/>
      <c r="FR8" s="71"/>
      <c r="FS8" s="71"/>
      <c r="FT8" s="71"/>
      <c r="FU8" s="71"/>
      <c r="FV8" s="71"/>
      <c r="FW8" s="71"/>
      <c r="FX8" s="71"/>
      <c r="FY8" s="71"/>
      <c r="FZ8" s="71"/>
      <c r="GA8" s="71"/>
      <c r="GB8" s="71"/>
      <c r="GC8" s="71"/>
      <c r="GD8" s="71"/>
      <c r="GE8" s="71"/>
      <c r="GF8" s="71"/>
      <c r="GG8" s="71"/>
      <c r="GH8" s="71"/>
      <c r="GI8" s="71"/>
      <c r="GJ8" s="71"/>
      <c r="GK8" s="71"/>
      <c r="GL8" s="71"/>
      <c r="GM8" s="71"/>
      <c r="GN8" s="71"/>
      <c r="GO8" s="71"/>
      <c r="GP8" s="71"/>
      <c r="GQ8" s="71"/>
      <c r="GR8" s="71"/>
      <c r="GS8" s="71"/>
      <c r="GT8" s="71"/>
      <c r="GU8" s="71"/>
      <c r="GV8" s="71"/>
      <c r="GW8" s="71"/>
      <c r="GX8" s="71"/>
      <c r="GY8" s="71"/>
      <c r="GZ8" s="71"/>
      <c r="HA8" s="71"/>
      <c r="HB8" s="71"/>
      <c r="HC8" s="71"/>
      <c r="HD8" s="71"/>
      <c r="HE8" s="71"/>
      <c r="HF8" s="71"/>
      <c r="HG8" s="71"/>
      <c r="HH8" s="71"/>
      <c r="HI8" s="71"/>
      <c r="HJ8" s="71"/>
      <c r="HK8" s="71"/>
      <c r="HL8" s="71"/>
      <c r="HM8" s="71"/>
    </row>
    <row r="9" spans="1:221" s="258" customFormat="1" ht="32.25" customHeight="1" x14ac:dyDescent="0.3">
      <c r="A9" s="190"/>
      <c r="B9" s="188" t="s">
        <v>1011</v>
      </c>
      <c r="C9" s="189" t="s">
        <v>557</v>
      </c>
      <c r="D9" s="239">
        <f t="shared" ref="D9:K9" si="0">D13+D14+D15+D16+D17+D19+D20+D21</f>
        <v>28936.7</v>
      </c>
      <c r="E9" s="239">
        <f t="shared" si="0"/>
        <v>3062</v>
      </c>
      <c r="F9" s="239">
        <f t="shared" si="0"/>
        <v>2824</v>
      </c>
      <c r="G9" s="239">
        <f t="shared" si="0"/>
        <v>5428</v>
      </c>
      <c r="H9" s="239">
        <f t="shared" si="0"/>
        <v>7565.7</v>
      </c>
      <c r="I9" s="239">
        <f t="shared" si="0"/>
        <v>3350</v>
      </c>
      <c r="J9" s="239">
        <f t="shared" si="0"/>
        <v>3301</v>
      </c>
      <c r="K9" s="239">
        <f t="shared" si="0"/>
        <v>3406</v>
      </c>
      <c r="L9" s="190"/>
      <c r="M9" s="190"/>
      <c r="N9" s="190"/>
      <c r="O9" s="190"/>
      <c r="P9" s="190"/>
      <c r="Q9" s="190"/>
      <c r="R9" s="190"/>
      <c r="S9" s="190"/>
      <c r="T9" s="190"/>
      <c r="U9" s="190"/>
      <c r="V9" s="190"/>
      <c r="W9" s="190"/>
      <c r="X9" s="190"/>
      <c r="Y9" s="190"/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0"/>
      <c r="AY9" s="190"/>
      <c r="AZ9" s="190"/>
      <c r="BA9" s="190"/>
      <c r="BB9" s="190"/>
      <c r="BC9" s="190"/>
      <c r="BD9" s="190"/>
      <c r="BE9" s="190"/>
      <c r="BF9" s="190"/>
      <c r="BG9" s="190"/>
      <c r="BH9" s="190"/>
      <c r="BI9" s="190"/>
      <c r="BJ9" s="190"/>
      <c r="BK9" s="190"/>
      <c r="BL9" s="190"/>
      <c r="BM9" s="190"/>
      <c r="BN9" s="190"/>
      <c r="BO9" s="190"/>
      <c r="BP9" s="190"/>
      <c r="BQ9" s="190"/>
      <c r="BR9" s="190"/>
      <c r="BS9" s="190"/>
      <c r="BT9" s="190"/>
      <c r="BU9" s="190"/>
      <c r="BV9" s="190"/>
      <c r="BW9" s="190"/>
      <c r="BX9" s="190"/>
      <c r="BY9" s="190"/>
      <c r="BZ9" s="190"/>
      <c r="CA9" s="190"/>
      <c r="CB9" s="190"/>
      <c r="CC9" s="190"/>
      <c r="CD9" s="190"/>
      <c r="CE9" s="190"/>
      <c r="CF9" s="190"/>
      <c r="CG9" s="190"/>
      <c r="CH9" s="190"/>
      <c r="CI9" s="190"/>
      <c r="CJ9" s="190"/>
      <c r="CK9" s="190"/>
      <c r="CL9" s="190"/>
      <c r="CM9" s="190"/>
      <c r="CN9" s="190"/>
      <c r="CO9" s="190"/>
      <c r="CP9" s="190"/>
      <c r="CQ9" s="190"/>
      <c r="CR9" s="190"/>
      <c r="CS9" s="190"/>
      <c r="CT9" s="190"/>
      <c r="CU9" s="190"/>
      <c r="CV9" s="190"/>
      <c r="CW9" s="190"/>
      <c r="CX9" s="190"/>
      <c r="CY9" s="190"/>
      <c r="CZ9" s="190"/>
      <c r="DA9" s="190"/>
      <c r="DB9" s="190"/>
      <c r="DC9" s="190"/>
      <c r="DD9" s="190"/>
      <c r="DE9" s="190"/>
      <c r="DF9" s="190"/>
      <c r="DG9" s="190"/>
      <c r="DH9" s="190"/>
      <c r="DI9" s="190"/>
      <c r="DJ9" s="190"/>
      <c r="DK9" s="190"/>
      <c r="DL9" s="190"/>
      <c r="DM9" s="190"/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/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  <c r="FE9" s="190"/>
      <c r="FF9" s="190"/>
      <c r="FG9" s="190"/>
      <c r="FH9" s="190"/>
      <c r="FI9" s="190"/>
      <c r="FJ9" s="190"/>
      <c r="FK9" s="190"/>
      <c r="FL9" s="190"/>
      <c r="FM9" s="190"/>
      <c r="FN9" s="190"/>
      <c r="FO9" s="190"/>
      <c r="FP9" s="190"/>
      <c r="FQ9" s="190"/>
      <c r="FR9" s="190"/>
      <c r="FS9" s="190"/>
      <c r="FT9" s="190"/>
      <c r="FU9" s="190"/>
      <c r="FV9" s="190"/>
      <c r="FW9" s="190"/>
      <c r="FX9" s="190"/>
      <c r="FY9" s="190"/>
      <c r="FZ9" s="190"/>
      <c r="GA9" s="190"/>
      <c r="GB9" s="190"/>
      <c r="GC9" s="190"/>
      <c r="GD9" s="190"/>
      <c r="GE9" s="190"/>
      <c r="GF9" s="190"/>
      <c r="GG9" s="190"/>
      <c r="GH9" s="190"/>
      <c r="GI9" s="190"/>
      <c r="GJ9" s="190"/>
      <c r="GK9" s="190"/>
      <c r="GL9" s="190"/>
      <c r="GM9" s="190"/>
      <c r="GN9" s="190"/>
      <c r="GO9" s="190"/>
      <c r="GP9" s="190"/>
      <c r="GQ9" s="190"/>
      <c r="GR9" s="190"/>
      <c r="GS9" s="190"/>
      <c r="GT9" s="190"/>
      <c r="GU9" s="190"/>
      <c r="GV9" s="190"/>
      <c r="GW9" s="190"/>
      <c r="GX9" s="190"/>
      <c r="GY9" s="190"/>
      <c r="GZ9" s="190"/>
      <c r="HA9" s="190"/>
      <c r="HB9" s="190"/>
      <c r="HC9" s="190"/>
      <c r="HD9" s="190"/>
      <c r="HE9" s="190"/>
      <c r="HF9" s="190"/>
      <c r="HG9" s="190"/>
      <c r="HH9" s="190"/>
      <c r="HI9" s="190"/>
      <c r="HJ9" s="190"/>
      <c r="HK9" s="190"/>
      <c r="HL9" s="190"/>
      <c r="HM9" s="190"/>
    </row>
    <row r="10" spans="1:221" ht="12.75" hidden="1" customHeight="1" x14ac:dyDescent="0.2">
      <c r="A10" s="72"/>
      <c r="B10" s="73"/>
      <c r="C10" s="160"/>
      <c r="D10" s="239">
        <f t="shared" ref="D10:D12" si="1">E10+F10+G10+H10+I10+J10+K10</f>
        <v>0</v>
      </c>
      <c r="E10" s="240"/>
      <c r="F10" s="240"/>
      <c r="G10" s="240"/>
      <c r="H10" s="240"/>
      <c r="I10" s="240"/>
      <c r="J10" s="240"/>
      <c r="K10" s="240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</row>
    <row r="11" spans="1:221" ht="12.75" hidden="1" customHeight="1" x14ac:dyDescent="0.2">
      <c r="A11" s="72"/>
      <c r="B11" s="73"/>
      <c r="C11" s="160"/>
      <c r="D11" s="239">
        <f t="shared" si="1"/>
        <v>0</v>
      </c>
      <c r="E11" s="240"/>
      <c r="F11" s="240"/>
      <c r="G11" s="240"/>
      <c r="H11" s="240"/>
      <c r="I11" s="240"/>
      <c r="J11" s="240"/>
      <c r="K11" s="240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</row>
    <row r="12" spans="1:221" ht="68.25" hidden="1" customHeight="1" x14ac:dyDescent="0.2">
      <c r="A12" s="72"/>
      <c r="B12" s="73"/>
      <c r="C12" s="192" t="s">
        <v>394</v>
      </c>
      <c r="D12" s="241">
        <f t="shared" si="1"/>
        <v>0</v>
      </c>
      <c r="E12" s="240"/>
      <c r="F12" s="240"/>
      <c r="G12" s="240"/>
      <c r="H12" s="240"/>
      <c r="I12" s="240"/>
      <c r="J12" s="240"/>
      <c r="K12" s="240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</row>
    <row r="13" spans="1:221" s="259" customFormat="1" ht="42" hidden="1" customHeight="1" x14ac:dyDescent="0.2">
      <c r="A13" s="72"/>
      <c r="B13" s="73" t="s">
        <v>556</v>
      </c>
      <c r="C13" s="255" t="s">
        <v>1010</v>
      </c>
      <c r="D13" s="241">
        <f>E13+F13+G13+H13+I13+J13+K13</f>
        <v>0</v>
      </c>
      <c r="E13" s="240"/>
      <c r="F13" s="240"/>
      <c r="G13" s="240">
        <v>0</v>
      </c>
      <c r="H13" s="240"/>
      <c r="I13" s="240">
        <v>0</v>
      </c>
      <c r="J13" s="240"/>
      <c r="K13" s="240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</row>
    <row r="14" spans="1:221" s="259" customFormat="1" ht="99.75" hidden="1" customHeight="1" x14ac:dyDescent="0.2">
      <c r="A14" s="72"/>
      <c r="B14" s="73" t="s">
        <v>558</v>
      </c>
      <c r="C14" s="160" t="s">
        <v>1014</v>
      </c>
      <c r="D14" s="241">
        <f t="shared" ref="D14:D21" si="2">E14+F14+G14+H14+I14+J14+K14</f>
        <v>0</v>
      </c>
      <c r="E14" s="240"/>
      <c r="F14" s="240"/>
      <c r="G14" s="240">
        <v>0</v>
      </c>
      <c r="H14" s="240"/>
      <c r="I14" s="240">
        <v>0</v>
      </c>
      <c r="J14" s="240"/>
      <c r="K14" s="240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</row>
    <row r="15" spans="1:221" s="259" customFormat="1" ht="36.75" hidden="1" customHeight="1" x14ac:dyDescent="0.2">
      <c r="A15" s="72"/>
      <c r="B15" s="73" t="s">
        <v>560</v>
      </c>
      <c r="C15" s="160" t="s">
        <v>1009</v>
      </c>
      <c r="D15" s="241">
        <f t="shared" si="2"/>
        <v>0</v>
      </c>
      <c r="E15" s="240"/>
      <c r="F15" s="240"/>
      <c r="G15" s="240"/>
      <c r="H15" s="240">
        <v>0</v>
      </c>
      <c r="I15" s="240"/>
      <c r="J15" s="240"/>
      <c r="K15" s="240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</row>
    <row r="16" spans="1:221" s="259" customFormat="1" ht="35.25" customHeight="1" x14ac:dyDescent="0.2">
      <c r="A16" s="72"/>
      <c r="B16" s="73" t="s">
        <v>556</v>
      </c>
      <c r="C16" s="160" t="s">
        <v>1120</v>
      </c>
      <c r="D16" s="239">
        <f t="shared" si="2"/>
        <v>21170</v>
      </c>
      <c r="E16" s="240">
        <v>2080</v>
      </c>
      <c r="F16" s="312">
        <v>2200</v>
      </c>
      <c r="G16" s="312">
        <v>4740</v>
      </c>
      <c r="H16" s="312">
        <v>3810</v>
      </c>
      <c r="I16" s="312">
        <v>2680</v>
      </c>
      <c r="J16" s="312">
        <v>2770</v>
      </c>
      <c r="K16" s="312">
        <v>2890</v>
      </c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</row>
    <row r="17" spans="1:221" s="259" customFormat="1" ht="24.75" hidden="1" customHeight="1" x14ac:dyDescent="0.2">
      <c r="A17" s="72"/>
      <c r="B17" s="73" t="s">
        <v>579</v>
      </c>
      <c r="C17" s="31" t="s">
        <v>1013</v>
      </c>
      <c r="D17" s="239">
        <f t="shared" si="2"/>
        <v>0</v>
      </c>
      <c r="E17" s="240"/>
      <c r="F17" s="240">
        <v>0</v>
      </c>
      <c r="G17" s="240">
        <v>0</v>
      </c>
      <c r="H17" s="240">
        <v>0</v>
      </c>
      <c r="I17" s="240">
        <v>0</v>
      </c>
      <c r="J17" s="240">
        <v>0</v>
      </c>
      <c r="K17" s="240">
        <v>0</v>
      </c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</row>
    <row r="18" spans="1:221" s="259" customFormat="1" ht="15.75" hidden="1" customHeight="1" x14ac:dyDescent="0.2">
      <c r="A18" s="72"/>
      <c r="B18" s="73"/>
      <c r="C18" s="31" t="s">
        <v>747</v>
      </c>
      <c r="D18" s="239">
        <f t="shared" si="2"/>
        <v>0</v>
      </c>
      <c r="E18" s="240">
        <v>0</v>
      </c>
      <c r="F18" s="240"/>
      <c r="G18" s="240"/>
      <c r="H18" s="240"/>
      <c r="I18" s="240"/>
      <c r="J18" s="240"/>
      <c r="K18" s="240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</row>
    <row r="19" spans="1:221" ht="46.5" customHeight="1" x14ac:dyDescent="0.2">
      <c r="A19" s="72"/>
      <c r="B19" s="73" t="s">
        <v>558</v>
      </c>
      <c r="C19" s="50" t="s">
        <v>743</v>
      </c>
      <c r="D19" s="239">
        <f t="shared" si="2"/>
        <v>4827.7</v>
      </c>
      <c r="E19" s="240">
        <v>982</v>
      </c>
      <c r="F19" s="240">
        <v>624</v>
      </c>
      <c r="G19" s="240">
        <v>488</v>
      </c>
      <c r="H19" s="240">
        <v>1116.7</v>
      </c>
      <c r="I19" s="240">
        <v>570</v>
      </c>
      <c r="J19" s="240">
        <v>531</v>
      </c>
      <c r="K19" s="240">
        <v>516</v>
      </c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</row>
    <row r="20" spans="1:221" ht="37.5" customHeight="1" x14ac:dyDescent="0.2">
      <c r="A20" s="72"/>
      <c r="B20" s="73" t="s">
        <v>560</v>
      </c>
      <c r="C20" s="32" t="s">
        <v>1129</v>
      </c>
      <c r="D20" s="239">
        <f t="shared" si="2"/>
        <v>300</v>
      </c>
      <c r="E20" s="240">
        <v>0</v>
      </c>
      <c r="F20" s="240">
        <v>0</v>
      </c>
      <c r="G20" s="240">
        <v>200</v>
      </c>
      <c r="H20" s="240">
        <v>0</v>
      </c>
      <c r="I20" s="240">
        <v>100</v>
      </c>
      <c r="J20" s="240">
        <v>0</v>
      </c>
      <c r="K20" s="240">
        <v>0</v>
      </c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</row>
    <row r="21" spans="1:221" ht="27.75" customHeight="1" x14ac:dyDescent="0.2">
      <c r="A21" s="72"/>
      <c r="B21" s="73" t="s">
        <v>578</v>
      </c>
      <c r="C21" s="32" t="s">
        <v>1156</v>
      </c>
      <c r="D21" s="239">
        <f t="shared" si="2"/>
        <v>2639</v>
      </c>
      <c r="E21" s="240">
        <v>0</v>
      </c>
      <c r="F21" s="240">
        <v>0</v>
      </c>
      <c r="G21" s="240">
        <v>0</v>
      </c>
      <c r="H21" s="240">
        <v>2639</v>
      </c>
      <c r="I21" s="240">
        <v>0</v>
      </c>
      <c r="J21" s="240">
        <v>0</v>
      </c>
      <c r="K21" s="240">
        <v>0</v>
      </c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</row>
    <row r="22" spans="1:221" ht="27.75" customHeight="1" x14ac:dyDescent="0.2">
      <c r="A22" s="72"/>
      <c r="B22" s="73"/>
      <c r="C22" s="32"/>
      <c r="D22" s="239"/>
      <c r="E22" s="240"/>
      <c r="F22" s="240"/>
      <c r="G22" s="240"/>
      <c r="H22" s="240"/>
      <c r="I22" s="240"/>
      <c r="J22" s="240"/>
      <c r="K22" s="240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</row>
    <row r="23" spans="1:221" s="258" customFormat="1" ht="26.25" customHeight="1" x14ac:dyDescent="0.3">
      <c r="A23" s="190"/>
      <c r="B23" s="188" t="s">
        <v>1012</v>
      </c>
      <c r="C23" s="189" t="s">
        <v>559</v>
      </c>
      <c r="D23" s="239">
        <f>D24+D25+D26+D27</f>
        <v>31228.959999999999</v>
      </c>
      <c r="E23" s="239">
        <f t="shared" ref="E23:K23" si="3">E24+E25+E26+E27</f>
        <v>2888</v>
      </c>
      <c r="F23" s="239">
        <f t="shared" si="3"/>
        <v>3596</v>
      </c>
      <c r="G23" s="239">
        <f t="shared" si="3"/>
        <v>7242</v>
      </c>
      <c r="H23" s="239">
        <f t="shared" si="3"/>
        <v>4999.96</v>
      </c>
      <c r="I23" s="239">
        <f t="shared" si="3"/>
        <v>3610</v>
      </c>
      <c r="J23" s="239">
        <f t="shared" si="3"/>
        <v>4329</v>
      </c>
      <c r="K23" s="239">
        <f t="shared" si="3"/>
        <v>4564</v>
      </c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90"/>
      <c r="AV23" s="190"/>
      <c r="AW23" s="190"/>
      <c r="AX23" s="190"/>
      <c r="AY23" s="190"/>
      <c r="AZ23" s="190"/>
      <c r="BA23" s="190"/>
      <c r="BB23" s="190"/>
      <c r="BC23" s="190"/>
      <c r="BD23" s="190"/>
      <c r="BE23" s="190"/>
      <c r="BF23" s="190"/>
      <c r="BG23" s="190"/>
      <c r="BH23" s="190"/>
      <c r="BI23" s="190"/>
      <c r="BJ23" s="190"/>
      <c r="BK23" s="190"/>
      <c r="BL23" s="190"/>
      <c r="BM23" s="190"/>
      <c r="BN23" s="190"/>
      <c r="BO23" s="190"/>
      <c r="BP23" s="190"/>
      <c r="BQ23" s="190"/>
      <c r="BR23" s="190"/>
      <c r="BS23" s="190"/>
      <c r="BT23" s="190"/>
      <c r="BU23" s="190"/>
      <c r="BV23" s="190"/>
      <c r="BW23" s="190"/>
      <c r="BX23" s="190"/>
      <c r="BY23" s="190"/>
      <c r="BZ23" s="190"/>
      <c r="CA23" s="190"/>
      <c r="CB23" s="190"/>
      <c r="CC23" s="190"/>
      <c r="CD23" s="190"/>
      <c r="CE23" s="190"/>
      <c r="CF23" s="190"/>
      <c r="CG23" s="190"/>
      <c r="CH23" s="190"/>
      <c r="CI23" s="190"/>
      <c r="CJ23" s="190"/>
      <c r="CK23" s="190"/>
      <c r="CL23" s="190"/>
      <c r="CM23" s="190"/>
      <c r="CN23" s="190"/>
      <c r="CO23" s="190"/>
      <c r="CP23" s="190"/>
      <c r="CQ23" s="190"/>
      <c r="CR23" s="190"/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0"/>
      <c r="DJ23" s="190"/>
      <c r="DK23" s="190"/>
      <c r="DL23" s="190"/>
      <c r="DM23" s="190"/>
      <c r="DN23" s="190"/>
      <c r="DO23" s="190"/>
      <c r="DP23" s="190"/>
      <c r="DQ23" s="190"/>
      <c r="DR23" s="190"/>
      <c r="DS23" s="190"/>
      <c r="DT23" s="190"/>
      <c r="DU23" s="190"/>
      <c r="DV23" s="190"/>
      <c r="DW23" s="190"/>
      <c r="DX23" s="190"/>
      <c r="DY23" s="190"/>
      <c r="DZ23" s="190"/>
      <c r="EA23" s="190"/>
      <c r="EB23" s="190"/>
      <c r="EC23" s="190"/>
      <c r="ED23" s="190"/>
      <c r="EE23" s="190"/>
      <c r="EF23" s="190"/>
      <c r="EG23" s="190"/>
      <c r="EH23" s="190"/>
      <c r="EI23" s="190"/>
      <c r="EJ23" s="190"/>
      <c r="EK23" s="190"/>
      <c r="EL23" s="190"/>
      <c r="EM23" s="190"/>
      <c r="EN23" s="190"/>
      <c r="EO23" s="190"/>
      <c r="EP23" s="190"/>
      <c r="EQ23" s="190"/>
      <c r="ER23" s="190"/>
      <c r="ES23" s="190"/>
      <c r="ET23" s="190"/>
      <c r="EU23" s="190"/>
      <c r="EV23" s="190"/>
      <c r="EW23" s="190"/>
      <c r="EX23" s="190"/>
      <c r="EY23" s="190"/>
      <c r="EZ23" s="190"/>
      <c r="FA23" s="190"/>
      <c r="FB23" s="190"/>
      <c r="FC23" s="190"/>
      <c r="FD23" s="190"/>
      <c r="FE23" s="190"/>
      <c r="FF23" s="190"/>
      <c r="FG23" s="190"/>
      <c r="FH23" s="190"/>
      <c r="FI23" s="190"/>
      <c r="FJ23" s="190"/>
      <c r="FK23" s="190"/>
      <c r="FL23" s="190"/>
      <c r="FM23" s="190"/>
      <c r="FN23" s="190"/>
      <c r="FO23" s="190"/>
      <c r="FP23" s="190"/>
      <c r="FQ23" s="190"/>
      <c r="FR23" s="190"/>
      <c r="FS23" s="190"/>
      <c r="FT23" s="190"/>
      <c r="FU23" s="190"/>
      <c r="FV23" s="190"/>
      <c r="FW23" s="190"/>
      <c r="FX23" s="190"/>
      <c r="FY23" s="190"/>
      <c r="FZ23" s="190"/>
      <c r="GA23" s="190"/>
      <c r="GB23" s="190"/>
      <c r="GC23" s="190"/>
      <c r="GD23" s="190"/>
      <c r="GE23" s="190"/>
      <c r="GF23" s="190"/>
      <c r="GG23" s="190"/>
      <c r="GH23" s="190"/>
      <c r="GI23" s="190"/>
      <c r="GJ23" s="190"/>
      <c r="GK23" s="190"/>
      <c r="GL23" s="190"/>
      <c r="GM23" s="190"/>
      <c r="GN23" s="190"/>
      <c r="GO23" s="190"/>
      <c r="GP23" s="190"/>
      <c r="GQ23" s="190"/>
      <c r="GR23" s="190"/>
      <c r="GS23" s="190"/>
      <c r="GT23" s="190"/>
      <c r="GU23" s="190"/>
      <c r="GV23" s="190"/>
      <c r="GW23" s="190"/>
      <c r="GX23" s="190"/>
      <c r="GY23" s="190"/>
      <c r="GZ23" s="190"/>
      <c r="HA23" s="190"/>
      <c r="HB23" s="190"/>
      <c r="HC23" s="190"/>
      <c r="HD23" s="190"/>
      <c r="HE23" s="190"/>
      <c r="HF23" s="190"/>
      <c r="HG23" s="190"/>
      <c r="HH23" s="190"/>
      <c r="HI23" s="190"/>
      <c r="HJ23" s="190"/>
      <c r="HK23" s="190"/>
      <c r="HL23" s="190"/>
      <c r="HM23" s="190"/>
    </row>
    <row r="24" spans="1:221" ht="32.25" customHeight="1" x14ac:dyDescent="0.2">
      <c r="A24" s="72"/>
      <c r="B24" s="73" t="s">
        <v>556</v>
      </c>
      <c r="C24" s="31" t="s">
        <v>692</v>
      </c>
      <c r="D24" s="239">
        <f t="shared" ref="D24:D27" si="4">E24+F24+G24+H24+I24+J24+K24</f>
        <v>30502.3</v>
      </c>
      <c r="E24" s="240">
        <v>2888</v>
      </c>
      <c r="F24" s="240">
        <v>3596</v>
      </c>
      <c r="G24" s="240">
        <v>6542</v>
      </c>
      <c r="H24" s="240">
        <v>4973.3</v>
      </c>
      <c r="I24" s="240">
        <v>3610</v>
      </c>
      <c r="J24" s="240">
        <v>4329</v>
      </c>
      <c r="K24" s="240">
        <v>4564</v>
      </c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</row>
    <row r="25" spans="1:221" ht="18" customHeight="1" x14ac:dyDescent="0.2">
      <c r="A25" s="72"/>
      <c r="B25" s="73" t="s">
        <v>558</v>
      </c>
      <c r="C25" s="31" t="s">
        <v>702</v>
      </c>
      <c r="D25" s="239">
        <f t="shared" si="4"/>
        <v>0</v>
      </c>
      <c r="E25" s="240">
        <v>0</v>
      </c>
      <c r="F25" s="240">
        <v>0</v>
      </c>
      <c r="G25" s="240">
        <v>0</v>
      </c>
      <c r="H25" s="240">
        <v>0</v>
      </c>
      <c r="I25" s="240">
        <v>0</v>
      </c>
      <c r="J25" s="240">
        <v>0</v>
      </c>
      <c r="K25" s="240">
        <v>0</v>
      </c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</row>
    <row r="26" spans="1:221" ht="24.75" customHeight="1" x14ac:dyDescent="0.2">
      <c r="A26" s="72"/>
      <c r="B26" s="73" t="s">
        <v>558</v>
      </c>
      <c r="C26" s="31" t="s">
        <v>1130</v>
      </c>
      <c r="D26" s="239">
        <f>E26+F26+G26+H26+I26+J26+K26</f>
        <v>726.66</v>
      </c>
      <c r="E26" s="240">
        <v>0</v>
      </c>
      <c r="F26" s="240">
        <v>0</v>
      </c>
      <c r="G26" s="240">
        <v>700</v>
      </c>
      <c r="H26" s="240">
        <v>26.66</v>
      </c>
      <c r="I26" s="240">
        <v>0</v>
      </c>
      <c r="J26" s="240">
        <v>0</v>
      </c>
      <c r="K26" s="240">
        <v>0</v>
      </c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</row>
    <row r="27" spans="1:221" ht="34.5" hidden="1" customHeight="1" x14ac:dyDescent="0.2">
      <c r="A27" s="72"/>
      <c r="B27" s="73" t="s">
        <v>560</v>
      </c>
      <c r="C27" s="31" t="s">
        <v>994</v>
      </c>
      <c r="D27" s="239">
        <f t="shared" si="4"/>
        <v>0</v>
      </c>
      <c r="E27" s="240">
        <v>0</v>
      </c>
      <c r="F27" s="240">
        <v>0</v>
      </c>
      <c r="G27" s="240">
        <v>0</v>
      </c>
      <c r="H27" s="240">
        <v>0</v>
      </c>
      <c r="I27" s="240">
        <v>0</v>
      </c>
      <c r="J27" s="240">
        <v>0</v>
      </c>
      <c r="K27" s="240">
        <v>0</v>
      </c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</row>
    <row r="28" spans="1:221" s="258" customFormat="1" ht="18.75" x14ac:dyDescent="0.3">
      <c r="A28" s="190"/>
      <c r="B28" s="188"/>
      <c r="C28" s="191" t="s">
        <v>561</v>
      </c>
      <c r="D28" s="239">
        <f t="shared" ref="D28:K28" si="5">D9+D23</f>
        <v>60165.66</v>
      </c>
      <c r="E28" s="239">
        <f t="shared" si="5"/>
        <v>5950</v>
      </c>
      <c r="F28" s="239">
        <f t="shared" si="5"/>
        <v>6420</v>
      </c>
      <c r="G28" s="239">
        <f t="shared" si="5"/>
        <v>12670</v>
      </c>
      <c r="H28" s="239">
        <f t="shared" si="5"/>
        <v>12565.66</v>
      </c>
      <c r="I28" s="239">
        <f t="shared" si="5"/>
        <v>6960</v>
      </c>
      <c r="J28" s="239">
        <f t="shared" si="5"/>
        <v>7630</v>
      </c>
      <c r="K28" s="239">
        <f t="shared" si="5"/>
        <v>7970</v>
      </c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190"/>
      <c r="AD28" s="190"/>
      <c r="AE28" s="190"/>
      <c r="AF28" s="190"/>
      <c r="AG28" s="190"/>
      <c r="AH28" s="190"/>
      <c r="AI28" s="190"/>
      <c r="AJ28" s="190"/>
      <c r="AK28" s="190"/>
      <c r="AL28" s="190"/>
      <c r="AM28" s="190"/>
      <c r="AN28" s="190"/>
      <c r="AO28" s="190"/>
      <c r="AP28" s="190"/>
      <c r="AQ28" s="190"/>
      <c r="AR28" s="190"/>
      <c r="AS28" s="190"/>
      <c r="AT28" s="190"/>
      <c r="AU28" s="190"/>
      <c r="AV28" s="190"/>
      <c r="AW28" s="190"/>
      <c r="AX28" s="190"/>
      <c r="AY28" s="190"/>
      <c r="AZ28" s="190"/>
      <c r="BA28" s="190"/>
      <c r="BB28" s="190"/>
      <c r="BC28" s="190"/>
      <c r="BD28" s="190"/>
      <c r="BE28" s="190"/>
      <c r="BF28" s="190"/>
      <c r="BG28" s="190"/>
      <c r="BH28" s="190"/>
      <c r="BI28" s="190"/>
      <c r="BJ28" s="190"/>
      <c r="BK28" s="190"/>
      <c r="BL28" s="190"/>
      <c r="BM28" s="190"/>
      <c r="BN28" s="190"/>
      <c r="BO28" s="190"/>
      <c r="BP28" s="190"/>
      <c r="BQ28" s="190"/>
      <c r="BR28" s="190"/>
      <c r="BS28" s="190"/>
      <c r="BT28" s="190"/>
      <c r="BU28" s="190"/>
      <c r="BV28" s="190"/>
      <c r="BW28" s="190"/>
      <c r="BX28" s="190"/>
      <c r="BY28" s="190"/>
      <c r="BZ28" s="190"/>
      <c r="CA28" s="190"/>
      <c r="CB28" s="190"/>
      <c r="CC28" s="190"/>
      <c r="CD28" s="190"/>
      <c r="CE28" s="190"/>
      <c r="CF28" s="190"/>
      <c r="CG28" s="190"/>
      <c r="CH28" s="190"/>
      <c r="CI28" s="190"/>
      <c r="CJ28" s="190"/>
      <c r="CK28" s="190"/>
      <c r="CL28" s="190"/>
      <c r="CM28" s="190"/>
      <c r="CN28" s="190"/>
      <c r="CO28" s="190"/>
      <c r="CP28" s="190"/>
      <c r="CQ28" s="190"/>
      <c r="CR28" s="190"/>
      <c r="CS28" s="190"/>
      <c r="CT28" s="190"/>
      <c r="CU28" s="190"/>
      <c r="CV28" s="190"/>
      <c r="CW28" s="190"/>
      <c r="CX28" s="190"/>
      <c r="CY28" s="190"/>
      <c r="CZ28" s="190"/>
      <c r="DA28" s="190"/>
      <c r="DB28" s="190"/>
      <c r="DC28" s="190"/>
      <c r="DD28" s="190"/>
      <c r="DE28" s="190"/>
      <c r="DF28" s="190"/>
      <c r="DG28" s="190"/>
      <c r="DH28" s="190"/>
      <c r="DI28" s="190"/>
      <c r="DJ28" s="190"/>
      <c r="DK28" s="190"/>
      <c r="DL28" s="190"/>
      <c r="DM28" s="190"/>
      <c r="DN28" s="190"/>
      <c r="DO28" s="190"/>
      <c r="DP28" s="190"/>
      <c r="DQ28" s="190"/>
      <c r="DR28" s="190"/>
      <c r="DS28" s="190"/>
      <c r="DT28" s="190"/>
      <c r="DU28" s="190"/>
      <c r="DV28" s="190"/>
      <c r="DW28" s="190"/>
      <c r="DX28" s="190"/>
      <c r="DY28" s="190"/>
      <c r="DZ28" s="190"/>
      <c r="EA28" s="190"/>
      <c r="EB28" s="190"/>
      <c r="EC28" s="190"/>
      <c r="ED28" s="190"/>
      <c r="EE28" s="190"/>
      <c r="EF28" s="190"/>
      <c r="EG28" s="190"/>
      <c r="EH28" s="190"/>
      <c r="EI28" s="190"/>
      <c r="EJ28" s="190"/>
      <c r="EK28" s="190"/>
      <c r="EL28" s="190"/>
      <c r="EM28" s="190"/>
      <c r="EN28" s="190"/>
      <c r="EO28" s="190"/>
      <c r="EP28" s="190"/>
      <c r="EQ28" s="190"/>
      <c r="ER28" s="190"/>
      <c r="ES28" s="190"/>
      <c r="ET28" s="190"/>
      <c r="EU28" s="190"/>
      <c r="EV28" s="190"/>
      <c r="EW28" s="190"/>
      <c r="EX28" s="190"/>
      <c r="EY28" s="190"/>
      <c r="EZ28" s="190"/>
      <c r="FA28" s="190"/>
      <c r="FB28" s="190"/>
      <c r="FC28" s="190"/>
      <c r="FD28" s="190"/>
      <c r="FE28" s="190"/>
      <c r="FF28" s="190"/>
      <c r="FG28" s="190"/>
      <c r="FH28" s="190"/>
      <c r="FI28" s="190"/>
      <c r="FJ28" s="190"/>
      <c r="FK28" s="190"/>
      <c r="FL28" s="190"/>
      <c r="FM28" s="190"/>
      <c r="FN28" s="190"/>
      <c r="FO28" s="190"/>
      <c r="FP28" s="190"/>
      <c r="FQ28" s="190"/>
      <c r="FR28" s="190"/>
      <c r="FS28" s="190"/>
      <c r="FT28" s="190"/>
      <c r="FU28" s="190"/>
      <c r="FV28" s="190"/>
      <c r="FW28" s="190"/>
      <c r="FX28" s="190"/>
      <c r="FY28" s="190"/>
      <c r="FZ28" s="190"/>
      <c r="GA28" s="190"/>
      <c r="GB28" s="190"/>
      <c r="GC28" s="190"/>
      <c r="GD28" s="190"/>
      <c r="GE28" s="190"/>
      <c r="GF28" s="190"/>
      <c r="GG28" s="190"/>
      <c r="GH28" s="190"/>
      <c r="GI28" s="190"/>
      <c r="GJ28" s="190"/>
      <c r="GK28" s="190"/>
      <c r="GL28" s="190"/>
      <c r="GM28" s="190"/>
      <c r="GN28" s="190"/>
      <c r="GO28" s="190"/>
      <c r="GP28" s="190"/>
      <c r="GQ28" s="190"/>
      <c r="GR28" s="190"/>
      <c r="GS28" s="190"/>
      <c r="GT28" s="190"/>
      <c r="GU28" s="190"/>
      <c r="GV28" s="190"/>
      <c r="GW28" s="190"/>
      <c r="GX28" s="190"/>
      <c r="GY28" s="190"/>
      <c r="GZ28" s="190"/>
      <c r="HA28" s="190"/>
      <c r="HB28" s="190"/>
      <c r="HC28" s="190"/>
      <c r="HD28" s="190"/>
      <c r="HE28" s="190"/>
      <c r="HF28" s="190"/>
      <c r="HG28" s="190"/>
      <c r="HH28" s="190"/>
      <c r="HI28" s="190"/>
      <c r="HJ28" s="190"/>
      <c r="HK28" s="190"/>
      <c r="HL28" s="190"/>
      <c r="HM28" s="190"/>
    </row>
    <row r="29" spans="1:221" x14ac:dyDescent="0.2">
      <c r="D29" s="333"/>
      <c r="E29" s="260"/>
      <c r="F29" s="260"/>
      <c r="G29" s="260"/>
      <c r="H29" s="260"/>
      <c r="I29" s="260"/>
      <c r="J29" s="260"/>
      <c r="K29" s="260"/>
    </row>
    <row r="30" spans="1:221" x14ac:dyDescent="0.2">
      <c r="D30" s="333">
        <f>'5 Вед'!AB498</f>
        <v>72231.130699999994</v>
      </c>
    </row>
    <row r="31" spans="1:221" x14ac:dyDescent="0.2">
      <c r="D31" s="333">
        <f>D30-D28</f>
        <v>12065.470699999991</v>
      </c>
    </row>
    <row r="32" spans="1:221" x14ac:dyDescent="0.2">
      <c r="D32" s="333"/>
    </row>
    <row r="33" spans="4:4" x14ac:dyDescent="0.2">
      <c r="D33" s="333"/>
    </row>
    <row r="34" spans="4:4" x14ac:dyDescent="0.2">
      <c r="D34" s="333"/>
    </row>
    <row r="35" spans="4:4" x14ac:dyDescent="0.2">
      <c r="D35" s="333"/>
    </row>
    <row r="36" spans="4:4" x14ac:dyDescent="0.2">
      <c r="D36" s="333"/>
    </row>
    <row r="37" spans="4:4" x14ac:dyDescent="0.2">
      <c r="D37" s="333"/>
    </row>
    <row r="38" spans="4:4" x14ac:dyDescent="0.2">
      <c r="D38" s="333"/>
    </row>
    <row r="39" spans="4:4" x14ac:dyDescent="0.2">
      <c r="D39" s="333"/>
    </row>
    <row r="40" spans="4:4" x14ac:dyDescent="0.2">
      <c r="D40" s="333"/>
    </row>
    <row r="41" spans="4:4" x14ac:dyDescent="0.2">
      <c r="D41" s="333"/>
    </row>
    <row r="42" spans="4:4" x14ac:dyDescent="0.2">
      <c r="D42" s="333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view="pageBreakPreview" zoomScale="110" zoomScaleNormal="100" zoomScaleSheetLayoutView="110" workbookViewId="0">
      <selection activeCell="A4" sqref="A4:D4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27" width="9.140625" style="3"/>
    <col min="228" max="228" width="7.7109375" style="3" customWidth="1"/>
    <col min="229" max="229" width="59.42578125" style="3" customWidth="1"/>
    <col min="230" max="230" width="26.28515625" style="3" customWidth="1"/>
    <col min="231" max="233" width="0" style="3" hidden="1" customWidth="1"/>
    <col min="234" max="234" width="12.85546875" style="3" bestFit="1" customWidth="1"/>
    <col min="235" max="235" width="10.85546875" style="3" bestFit="1" customWidth="1"/>
    <col min="236" max="236" width="9.5703125" style="3" bestFit="1" customWidth="1"/>
    <col min="237" max="483" width="9.140625" style="3"/>
    <col min="484" max="484" width="7.7109375" style="3" customWidth="1"/>
    <col min="485" max="485" width="59.42578125" style="3" customWidth="1"/>
    <col min="486" max="486" width="26.28515625" style="3" customWidth="1"/>
    <col min="487" max="489" width="0" style="3" hidden="1" customWidth="1"/>
    <col min="490" max="490" width="12.85546875" style="3" bestFit="1" customWidth="1"/>
    <col min="491" max="491" width="10.85546875" style="3" bestFit="1" customWidth="1"/>
    <col min="492" max="492" width="9.5703125" style="3" bestFit="1" customWidth="1"/>
    <col min="493" max="739" width="9.140625" style="3"/>
    <col min="740" max="740" width="7.7109375" style="3" customWidth="1"/>
    <col min="741" max="741" width="59.42578125" style="3" customWidth="1"/>
    <col min="742" max="742" width="26.28515625" style="3" customWidth="1"/>
    <col min="743" max="745" width="0" style="3" hidden="1" customWidth="1"/>
    <col min="746" max="746" width="12.85546875" style="3" bestFit="1" customWidth="1"/>
    <col min="747" max="747" width="10.85546875" style="3" bestFit="1" customWidth="1"/>
    <col min="748" max="748" width="9.5703125" style="3" bestFit="1" customWidth="1"/>
    <col min="749" max="995" width="9.140625" style="3"/>
    <col min="996" max="996" width="7.7109375" style="3" customWidth="1"/>
    <col min="997" max="997" width="59.42578125" style="3" customWidth="1"/>
    <col min="998" max="998" width="26.28515625" style="3" customWidth="1"/>
    <col min="999" max="1001" width="0" style="3" hidden="1" customWidth="1"/>
    <col min="1002" max="1002" width="12.85546875" style="3" bestFit="1" customWidth="1"/>
    <col min="1003" max="1003" width="10.85546875" style="3" bestFit="1" customWidth="1"/>
    <col min="1004" max="1004" width="9.5703125" style="3" bestFit="1" customWidth="1"/>
    <col min="1005" max="1251" width="9.140625" style="3"/>
    <col min="1252" max="1252" width="7.7109375" style="3" customWidth="1"/>
    <col min="1253" max="1253" width="59.42578125" style="3" customWidth="1"/>
    <col min="1254" max="1254" width="26.28515625" style="3" customWidth="1"/>
    <col min="1255" max="1257" width="0" style="3" hidden="1" customWidth="1"/>
    <col min="1258" max="1258" width="12.85546875" style="3" bestFit="1" customWidth="1"/>
    <col min="1259" max="1259" width="10.85546875" style="3" bestFit="1" customWidth="1"/>
    <col min="1260" max="1260" width="9.5703125" style="3" bestFit="1" customWidth="1"/>
    <col min="1261" max="1507" width="9.140625" style="3"/>
    <col min="1508" max="1508" width="7.7109375" style="3" customWidth="1"/>
    <col min="1509" max="1509" width="59.42578125" style="3" customWidth="1"/>
    <col min="1510" max="1510" width="26.28515625" style="3" customWidth="1"/>
    <col min="1511" max="1513" width="0" style="3" hidden="1" customWidth="1"/>
    <col min="1514" max="1514" width="12.85546875" style="3" bestFit="1" customWidth="1"/>
    <col min="1515" max="1515" width="10.85546875" style="3" bestFit="1" customWidth="1"/>
    <col min="1516" max="1516" width="9.5703125" style="3" bestFit="1" customWidth="1"/>
    <col min="1517" max="1763" width="9.140625" style="3"/>
    <col min="1764" max="1764" width="7.7109375" style="3" customWidth="1"/>
    <col min="1765" max="1765" width="59.42578125" style="3" customWidth="1"/>
    <col min="1766" max="1766" width="26.28515625" style="3" customWidth="1"/>
    <col min="1767" max="1769" width="0" style="3" hidden="1" customWidth="1"/>
    <col min="1770" max="1770" width="12.85546875" style="3" bestFit="1" customWidth="1"/>
    <col min="1771" max="1771" width="10.85546875" style="3" bestFit="1" customWidth="1"/>
    <col min="1772" max="1772" width="9.5703125" style="3" bestFit="1" customWidth="1"/>
    <col min="1773" max="2019" width="9.140625" style="3"/>
    <col min="2020" max="2020" width="7.7109375" style="3" customWidth="1"/>
    <col min="2021" max="2021" width="59.42578125" style="3" customWidth="1"/>
    <col min="2022" max="2022" width="26.28515625" style="3" customWidth="1"/>
    <col min="2023" max="2025" width="0" style="3" hidden="1" customWidth="1"/>
    <col min="2026" max="2026" width="12.85546875" style="3" bestFit="1" customWidth="1"/>
    <col min="2027" max="2027" width="10.85546875" style="3" bestFit="1" customWidth="1"/>
    <col min="2028" max="2028" width="9.5703125" style="3" bestFit="1" customWidth="1"/>
    <col min="2029" max="2275" width="9.140625" style="3"/>
    <col min="2276" max="2276" width="7.7109375" style="3" customWidth="1"/>
    <col min="2277" max="2277" width="59.42578125" style="3" customWidth="1"/>
    <col min="2278" max="2278" width="26.28515625" style="3" customWidth="1"/>
    <col min="2279" max="2281" width="0" style="3" hidden="1" customWidth="1"/>
    <col min="2282" max="2282" width="12.85546875" style="3" bestFit="1" customWidth="1"/>
    <col min="2283" max="2283" width="10.85546875" style="3" bestFit="1" customWidth="1"/>
    <col min="2284" max="2284" width="9.5703125" style="3" bestFit="1" customWidth="1"/>
    <col min="2285" max="2531" width="9.140625" style="3"/>
    <col min="2532" max="2532" width="7.7109375" style="3" customWidth="1"/>
    <col min="2533" max="2533" width="59.42578125" style="3" customWidth="1"/>
    <col min="2534" max="2534" width="26.28515625" style="3" customWidth="1"/>
    <col min="2535" max="2537" width="0" style="3" hidden="1" customWidth="1"/>
    <col min="2538" max="2538" width="12.85546875" style="3" bestFit="1" customWidth="1"/>
    <col min="2539" max="2539" width="10.85546875" style="3" bestFit="1" customWidth="1"/>
    <col min="2540" max="2540" width="9.5703125" style="3" bestFit="1" customWidth="1"/>
    <col min="2541" max="2787" width="9.140625" style="3"/>
    <col min="2788" max="2788" width="7.7109375" style="3" customWidth="1"/>
    <col min="2789" max="2789" width="59.42578125" style="3" customWidth="1"/>
    <col min="2790" max="2790" width="26.28515625" style="3" customWidth="1"/>
    <col min="2791" max="2793" width="0" style="3" hidden="1" customWidth="1"/>
    <col min="2794" max="2794" width="12.85546875" style="3" bestFit="1" customWidth="1"/>
    <col min="2795" max="2795" width="10.85546875" style="3" bestFit="1" customWidth="1"/>
    <col min="2796" max="2796" width="9.5703125" style="3" bestFit="1" customWidth="1"/>
    <col min="2797" max="3043" width="9.140625" style="3"/>
    <col min="3044" max="3044" width="7.7109375" style="3" customWidth="1"/>
    <col min="3045" max="3045" width="59.42578125" style="3" customWidth="1"/>
    <col min="3046" max="3046" width="26.28515625" style="3" customWidth="1"/>
    <col min="3047" max="3049" width="0" style="3" hidden="1" customWidth="1"/>
    <col min="3050" max="3050" width="12.85546875" style="3" bestFit="1" customWidth="1"/>
    <col min="3051" max="3051" width="10.85546875" style="3" bestFit="1" customWidth="1"/>
    <col min="3052" max="3052" width="9.5703125" style="3" bestFit="1" customWidth="1"/>
    <col min="3053" max="3299" width="9.140625" style="3"/>
    <col min="3300" max="3300" width="7.7109375" style="3" customWidth="1"/>
    <col min="3301" max="3301" width="59.42578125" style="3" customWidth="1"/>
    <col min="3302" max="3302" width="26.28515625" style="3" customWidth="1"/>
    <col min="3303" max="3305" width="0" style="3" hidden="1" customWidth="1"/>
    <col min="3306" max="3306" width="12.85546875" style="3" bestFit="1" customWidth="1"/>
    <col min="3307" max="3307" width="10.85546875" style="3" bestFit="1" customWidth="1"/>
    <col min="3308" max="3308" width="9.5703125" style="3" bestFit="1" customWidth="1"/>
    <col min="3309" max="3555" width="9.140625" style="3"/>
    <col min="3556" max="3556" width="7.7109375" style="3" customWidth="1"/>
    <col min="3557" max="3557" width="59.42578125" style="3" customWidth="1"/>
    <col min="3558" max="3558" width="26.28515625" style="3" customWidth="1"/>
    <col min="3559" max="3561" width="0" style="3" hidden="1" customWidth="1"/>
    <col min="3562" max="3562" width="12.85546875" style="3" bestFit="1" customWidth="1"/>
    <col min="3563" max="3563" width="10.85546875" style="3" bestFit="1" customWidth="1"/>
    <col min="3564" max="3564" width="9.5703125" style="3" bestFit="1" customWidth="1"/>
    <col min="3565" max="3811" width="9.140625" style="3"/>
    <col min="3812" max="3812" width="7.7109375" style="3" customWidth="1"/>
    <col min="3813" max="3813" width="59.42578125" style="3" customWidth="1"/>
    <col min="3814" max="3814" width="26.28515625" style="3" customWidth="1"/>
    <col min="3815" max="3817" width="0" style="3" hidden="1" customWidth="1"/>
    <col min="3818" max="3818" width="12.85546875" style="3" bestFit="1" customWidth="1"/>
    <col min="3819" max="3819" width="10.85546875" style="3" bestFit="1" customWidth="1"/>
    <col min="3820" max="3820" width="9.5703125" style="3" bestFit="1" customWidth="1"/>
    <col min="3821" max="4067" width="9.140625" style="3"/>
    <col min="4068" max="4068" width="7.7109375" style="3" customWidth="1"/>
    <col min="4069" max="4069" width="59.42578125" style="3" customWidth="1"/>
    <col min="4070" max="4070" width="26.28515625" style="3" customWidth="1"/>
    <col min="4071" max="4073" width="0" style="3" hidden="1" customWidth="1"/>
    <col min="4074" max="4074" width="12.85546875" style="3" bestFit="1" customWidth="1"/>
    <col min="4075" max="4075" width="10.85546875" style="3" bestFit="1" customWidth="1"/>
    <col min="4076" max="4076" width="9.5703125" style="3" bestFit="1" customWidth="1"/>
    <col min="4077" max="4323" width="9.140625" style="3"/>
    <col min="4324" max="4324" width="7.7109375" style="3" customWidth="1"/>
    <col min="4325" max="4325" width="59.42578125" style="3" customWidth="1"/>
    <col min="4326" max="4326" width="26.28515625" style="3" customWidth="1"/>
    <col min="4327" max="4329" width="0" style="3" hidden="1" customWidth="1"/>
    <col min="4330" max="4330" width="12.85546875" style="3" bestFit="1" customWidth="1"/>
    <col min="4331" max="4331" width="10.85546875" style="3" bestFit="1" customWidth="1"/>
    <col min="4332" max="4332" width="9.5703125" style="3" bestFit="1" customWidth="1"/>
    <col min="4333" max="4579" width="9.140625" style="3"/>
    <col min="4580" max="4580" width="7.7109375" style="3" customWidth="1"/>
    <col min="4581" max="4581" width="59.42578125" style="3" customWidth="1"/>
    <col min="4582" max="4582" width="26.28515625" style="3" customWidth="1"/>
    <col min="4583" max="4585" width="0" style="3" hidden="1" customWidth="1"/>
    <col min="4586" max="4586" width="12.85546875" style="3" bestFit="1" customWidth="1"/>
    <col min="4587" max="4587" width="10.85546875" style="3" bestFit="1" customWidth="1"/>
    <col min="4588" max="4588" width="9.5703125" style="3" bestFit="1" customWidth="1"/>
    <col min="4589" max="4835" width="9.140625" style="3"/>
    <col min="4836" max="4836" width="7.7109375" style="3" customWidth="1"/>
    <col min="4837" max="4837" width="59.42578125" style="3" customWidth="1"/>
    <col min="4838" max="4838" width="26.28515625" style="3" customWidth="1"/>
    <col min="4839" max="4841" width="0" style="3" hidden="1" customWidth="1"/>
    <col min="4842" max="4842" width="12.85546875" style="3" bestFit="1" customWidth="1"/>
    <col min="4843" max="4843" width="10.85546875" style="3" bestFit="1" customWidth="1"/>
    <col min="4844" max="4844" width="9.5703125" style="3" bestFit="1" customWidth="1"/>
    <col min="4845" max="5091" width="9.140625" style="3"/>
    <col min="5092" max="5092" width="7.7109375" style="3" customWidth="1"/>
    <col min="5093" max="5093" width="59.42578125" style="3" customWidth="1"/>
    <col min="5094" max="5094" width="26.28515625" style="3" customWidth="1"/>
    <col min="5095" max="5097" width="0" style="3" hidden="1" customWidth="1"/>
    <col min="5098" max="5098" width="12.85546875" style="3" bestFit="1" customWidth="1"/>
    <col min="5099" max="5099" width="10.85546875" style="3" bestFit="1" customWidth="1"/>
    <col min="5100" max="5100" width="9.5703125" style="3" bestFit="1" customWidth="1"/>
    <col min="5101" max="5347" width="9.140625" style="3"/>
    <col min="5348" max="5348" width="7.7109375" style="3" customWidth="1"/>
    <col min="5349" max="5349" width="59.42578125" style="3" customWidth="1"/>
    <col min="5350" max="5350" width="26.28515625" style="3" customWidth="1"/>
    <col min="5351" max="5353" width="0" style="3" hidden="1" customWidth="1"/>
    <col min="5354" max="5354" width="12.85546875" style="3" bestFit="1" customWidth="1"/>
    <col min="5355" max="5355" width="10.85546875" style="3" bestFit="1" customWidth="1"/>
    <col min="5356" max="5356" width="9.5703125" style="3" bestFit="1" customWidth="1"/>
    <col min="5357" max="5603" width="9.140625" style="3"/>
    <col min="5604" max="5604" width="7.7109375" style="3" customWidth="1"/>
    <col min="5605" max="5605" width="59.42578125" style="3" customWidth="1"/>
    <col min="5606" max="5606" width="26.28515625" style="3" customWidth="1"/>
    <col min="5607" max="5609" width="0" style="3" hidden="1" customWidth="1"/>
    <col min="5610" max="5610" width="12.85546875" style="3" bestFit="1" customWidth="1"/>
    <col min="5611" max="5611" width="10.85546875" style="3" bestFit="1" customWidth="1"/>
    <col min="5612" max="5612" width="9.5703125" style="3" bestFit="1" customWidth="1"/>
    <col min="5613" max="5859" width="9.140625" style="3"/>
    <col min="5860" max="5860" width="7.7109375" style="3" customWidth="1"/>
    <col min="5861" max="5861" width="59.42578125" style="3" customWidth="1"/>
    <col min="5862" max="5862" width="26.28515625" style="3" customWidth="1"/>
    <col min="5863" max="5865" width="0" style="3" hidden="1" customWidth="1"/>
    <col min="5866" max="5866" width="12.85546875" style="3" bestFit="1" customWidth="1"/>
    <col min="5867" max="5867" width="10.85546875" style="3" bestFit="1" customWidth="1"/>
    <col min="5868" max="5868" width="9.5703125" style="3" bestFit="1" customWidth="1"/>
    <col min="5869" max="6115" width="9.140625" style="3"/>
    <col min="6116" max="6116" width="7.7109375" style="3" customWidth="1"/>
    <col min="6117" max="6117" width="59.42578125" style="3" customWidth="1"/>
    <col min="6118" max="6118" width="26.28515625" style="3" customWidth="1"/>
    <col min="6119" max="6121" width="0" style="3" hidden="1" customWidth="1"/>
    <col min="6122" max="6122" width="12.85546875" style="3" bestFit="1" customWidth="1"/>
    <col min="6123" max="6123" width="10.85546875" style="3" bestFit="1" customWidth="1"/>
    <col min="6124" max="6124" width="9.5703125" style="3" bestFit="1" customWidth="1"/>
    <col min="6125" max="6371" width="9.140625" style="3"/>
    <col min="6372" max="6372" width="7.7109375" style="3" customWidth="1"/>
    <col min="6373" max="6373" width="59.42578125" style="3" customWidth="1"/>
    <col min="6374" max="6374" width="26.28515625" style="3" customWidth="1"/>
    <col min="6375" max="6377" width="0" style="3" hidden="1" customWidth="1"/>
    <col min="6378" max="6378" width="12.85546875" style="3" bestFit="1" customWidth="1"/>
    <col min="6379" max="6379" width="10.85546875" style="3" bestFit="1" customWidth="1"/>
    <col min="6380" max="6380" width="9.5703125" style="3" bestFit="1" customWidth="1"/>
    <col min="6381" max="6627" width="9.140625" style="3"/>
    <col min="6628" max="6628" width="7.7109375" style="3" customWidth="1"/>
    <col min="6629" max="6629" width="59.42578125" style="3" customWidth="1"/>
    <col min="6630" max="6630" width="26.28515625" style="3" customWidth="1"/>
    <col min="6631" max="6633" width="0" style="3" hidden="1" customWidth="1"/>
    <col min="6634" max="6634" width="12.85546875" style="3" bestFit="1" customWidth="1"/>
    <col min="6635" max="6635" width="10.85546875" style="3" bestFit="1" customWidth="1"/>
    <col min="6636" max="6636" width="9.5703125" style="3" bestFit="1" customWidth="1"/>
    <col min="6637" max="6883" width="9.140625" style="3"/>
    <col min="6884" max="6884" width="7.7109375" style="3" customWidth="1"/>
    <col min="6885" max="6885" width="59.42578125" style="3" customWidth="1"/>
    <col min="6886" max="6886" width="26.28515625" style="3" customWidth="1"/>
    <col min="6887" max="6889" width="0" style="3" hidden="1" customWidth="1"/>
    <col min="6890" max="6890" width="12.85546875" style="3" bestFit="1" customWidth="1"/>
    <col min="6891" max="6891" width="10.85546875" style="3" bestFit="1" customWidth="1"/>
    <col min="6892" max="6892" width="9.5703125" style="3" bestFit="1" customWidth="1"/>
    <col min="6893" max="7139" width="9.140625" style="3"/>
    <col min="7140" max="7140" width="7.7109375" style="3" customWidth="1"/>
    <col min="7141" max="7141" width="59.42578125" style="3" customWidth="1"/>
    <col min="7142" max="7142" width="26.28515625" style="3" customWidth="1"/>
    <col min="7143" max="7145" width="0" style="3" hidden="1" customWidth="1"/>
    <col min="7146" max="7146" width="12.85546875" style="3" bestFit="1" customWidth="1"/>
    <col min="7147" max="7147" width="10.85546875" style="3" bestFit="1" customWidth="1"/>
    <col min="7148" max="7148" width="9.5703125" style="3" bestFit="1" customWidth="1"/>
    <col min="7149" max="7395" width="9.140625" style="3"/>
    <col min="7396" max="7396" width="7.7109375" style="3" customWidth="1"/>
    <col min="7397" max="7397" width="59.42578125" style="3" customWidth="1"/>
    <col min="7398" max="7398" width="26.28515625" style="3" customWidth="1"/>
    <col min="7399" max="7401" width="0" style="3" hidden="1" customWidth="1"/>
    <col min="7402" max="7402" width="12.85546875" style="3" bestFit="1" customWidth="1"/>
    <col min="7403" max="7403" width="10.85546875" style="3" bestFit="1" customWidth="1"/>
    <col min="7404" max="7404" width="9.5703125" style="3" bestFit="1" customWidth="1"/>
    <col min="7405" max="7651" width="9.140625" style="3"/>
    <col min="7652" max="7652" width="7.7109375" style="3" customWidth="1"/>
    <col min="7653" max="7653" width="59.42578125" style="3" customWidth="1"/>
    <col min="7654" max="7654" width="26.28515625" style="3" customWidth="1"/>
    <col min="7655" max="7657" width="0" style="3" hidden="1" customWidth="1"/>
    <col min="7658" max="7658" width="12.85546875" style="3" bestFit="1" customWidth="1"/>
    <col min="7659" max="7659" width="10.85546875" style="3" bestFit="1" customWidth="1"/>
    <col min="7660" max="7660" width="9.5703125" style="3" bestFit="1" customWidth="1"/>
    <col min="7661" max="7907" width="9.140625" style="3"/>
    <col min="7908" max="7908" width="7.7109375" style="3" customWidth="1"/>
    <col min="7909" max="7909" width="59.42578125" style="3" customWidth="1"/>
    <col min="7910" max="7910" width="26.28515625" style="3" customWidth="1"/>
    <col min="7911" max="7913" width="0" style="3" hidden="1" customWidth="1"/>
    <col min="7914" max="7914" width="12.85546875" style="3" bestFit="1" customWidth="1"/>
    <col min="7915" max="7915" width="10.85546875" style="3" bestFit="1" customWidth="1"/>
    <col min="7916" max="7916" width="9.5703125" style="3" bestFit="1" customWidth="1"/>
    <col min="7917" max="8163" width="9.140625" style="3"/>
    <col min="8164" max="8164" width="7.7109375" style="3" customWidth="1"/>
    <col min="8165" max="8165" width="59.42578125" style="3" customWidth="1"/>
    <col min="8166" max="8166" width="26.28515625" style="3" customWidth="1"/>
    <col min="8167" max="8169" width="0" style="3" hidden="1" customWidth="1"/>
    <col min="8170" max="8170" width="12.85546875" style="3" bestFit="1" customWidth="1"/>
    <col min="8171" max="8171" width="10.85546875" style="3" bestFit="1" customWidth="1"/>
    <col min="8172" max="8172" width="9.5703125" style="3" bestFit="1" customWidth="1"/>
    <col min="8173" max="8419" width="9.140625" style="3"/>
    <col min="8420" max="8420" width="7.7109375" style="3" customWidth="1"/>
    <col min="8421" max="8421" width="59.42578125" style="3" customWidth="1"/>
    <col min="8422" max="8422" width="26.28515625" style="3" customWidth="1"/>
    <col min="8423" max="8425" width="0" style="3" hidden="1" customWidth="1"/>
    <col min="8426" max="8426" width="12.85546875" style="3" bestFit="1" customWidth="1"/>
    <col min="8427" max="8427" width="10.85546875" style="3" bestFit="1" customWidth="1"/>
    <col min="8428" max="8428" width="9.5703125" style="3" bestFit="1" customWidth="1"/>
    <col min="8429" max="8675" width="9.140625" style="3"/>
    <col min="8676" max="8676" width="7.7109375" style="3" customWidth="1"/>
    <col min="8677" max="8677" width="59.42578125" style="3" customWidth="1"/>
    <col min="8678" max="8678" width="26.28515625" style="3" customWidth="1"/>
    <col min="8679" max="8681" width="0" style="3" hidden="1" customWidth="1"/>
    <col min="8682" max="8682" width="12.85546875" style="3" bestFit="1" customWidth="1"/>
    <col min="8683" max="8683" width="10.85546875" style="3" bestFit="1" customWidth="1"/>
    <col min="8684" max="8684" width="9.5703125" style="3" bestFit="1" customWidth="1"/>
    <col min="8685" max="8931" width="9.140625" style="3"/>
    <col min="8932" max="8932" width="7.7109375" style="3" customWidth="1"/>
    <col min="8933" max="8933" width="59.42578125" style="3" customWidth="1"/>
    <col min="8934" max="8934" width="26.28515625" style="3" customWidth="1"/>
    <col min="8935" max="8937" width="0" style="3" hidden="1" customWidth="1"/>
    <col min="8938" max="8938" width="12.85546875" style="3" bestFit="1" customWidth="1"/>
    <col min="8939" max="8939" width="10.85546875" style="3" bestFit="1" customWidth="1"/>
    <col min="8940" max="8940" width="9.5703125" style="3" bestFit="1" customWidth="1"/>
    <col min="8941" max="9187" width="9.140625" style="3"/>
    <col min="9188" max="9188" width="7.7109375" style="3" customWidth="1"/>
    <col min="9189" max="9189" width="59.42578125" style="3" customWidth="1"/>
    <col min="9190" max="9190" width="26.28515625" style="3" customWidth="1"/>
    <col min="9191" max="9193" width="0" style="3" hidden="1" customWidth="1"/>
    <col min="9194" max="9194" width="12.85546875" style="3" bestFit="1" customWidth="1"/>
    <col min="9195" max="9195" width="10.85546875" style="3" bestFit="1" customWidth="1"/>
    <col min="9196" max="9196" width="9.5703125" style="3" bestFit="1" customWidth="1"/>
    <col min="9197" max="9443" width="9.140625" style="3"/>
    <col min="9444" max="9444" width="7.7109375" style="3" customWidth="1"/>
    <col min="9445" max="9445" width="59.42578125" style="3" customWidth="1"/>
    <col min="9446" max="9446" width="26.28515625" style="3" customWidth="1"/>
    <col min="9447" max="9449" width="0" style="3" hidden="1" customWidth="1"/>
    <col min="9450" max="9450" width="12.85546875" style="3" bestFit="1" customWidth="1"/>
    <col min="9451" max="9451" width="10.85546875" style="3" bestFit="1" customWidth="1"/>
    <col min="9452" max="9452" width="9.5703125" style="3" bestFit="1" customWidth="1"/>
    <col min="9453" max="9699" width="9.140625" style="3"/>
    <col min="9700" max="9700" width="7.7109375" style="3" customWidth="1"/>
    <col min="9701" max="9701" width="59.42578125" style="3" customWidth="1"/>
    <col min="9702" max="9702" width="26.28515625" style="3" customWidth="1"/>
    <col min="9703" max="9705" width="0" style="3" hidden="1" customWidth="1"/>
    <col min="9706" max="9706" width="12.85546875" style="3" bestFit="1" customWidth="1"/>
    <col min="9707" max="9707" width="10.85546875" style="3" bestFit="1" customWidth="1"/>
    <col min="9708" max="9708" width="9.5703125" style="3" bestFit="1" customWidth="1"/>
    <col min="9709" max="9955" width="9.140625" style="3"/>
    <col min="9956" max="9956" width="7.7109375" style="3" customWidth="1"/>
    <col min="9957" max="9957" width="59.42578125" style="3" customWidth="1"/>
    <col min="9958" max="9958" width="26.28515625" style="3" customWidth="1"/>
    <col min="9959" max="9961" width="0" style="3" hidden="1" customWidth="1"/>
    <col min="9962" max="9962" width="12.85546875" style="3" bestFit="1" customWidth="1"/>
    <col min="9963" max="9963" width="10.85546875" style="3" bestFit="1" customWidth="1"/>
    <col min="9964" max="9964" width="9.5703125" style="3" bestFit="1" customWidth="1"/>
    <col min="9965" max="10211" width="9.140625" style="3"/>
    <col min="10212" max="10212" width="7.7109375" style="3" customWidth="1"/>
    <col min="10213" max="10213" width="59.42578125" style="3" customWidth="1"/>
    <col min="10214" max="10214" width="26.28515625" style="3" customWidth="1"/>
    <col min="10215" max="10217" width="0" style="3" hidden="1" customWidth="1"/>
    <col min="10218" max="10218" width="12.85546875" style="3" bestFit="1" customWidth="1"/>
    <col min="10219" max="10219" width="10.85546875" style="3" bestFit="1" customWidth="1"/>
    <col min="10220" max="10220" width="9.5703125" style="3" bestFit="1" customWidth="1"/>
    <col min="10221" max="10467" width="9.140625" style="3"/>
    <col min="10468" max="10468" width="7.7109375" style="3" customWidth="1"/>
    <col min="10469" max="10469" width="59.42578125" style="3" customWidth="1"/>
    <col min="10470" max="10470" width="26.28515625" style="3" customWidth="1"/>
    <col min="10471" max="10473" width="0" style="3" hidden="1" customWidth="1"/>
    <col min="10474" max="10474" width="12.85546875" style="3" bestFit="1" customWidth="1"/>
    <col min="10475" max="10475" width="10.85546875" style="3" bestFit="1" customWidth="1"/>
    <col min="10476" max="10476" width="9.5703125" style="3" bestFit="1" customWidth="1"/>
    <col min="10477" max="10723" width="9.140625" style="3"/>
    <col min="10724" max="10724" width="7.7109375" style="3" customWidth="1"/>
    <col min="10725" max="10725" width="59.42578125" style="3" customWidth="1"/>
    <col min="10726" max="10726" width="26.28515625" style="3" customWidth="1"/>
    <col min="10727" max="10729" width="0" style="3" hidden="1" customWidth="1"/>
    <col min="10730" max="10730" width="12.85546875" style="3" bestFit="1" customWidth="1"/>
    <col min="10731" max="10731" width="10.85546875" style="3" bestFit="1" customWidth="1"/>
    <col min="10732" max="10732" width="9.5703125" style="3" bestFit="1" customWidth="1"/>
    <col min="10733" max="10979" width="9.140625" style="3"/>
    <col min="10980" max="10980" width="7.7109375" style="3" customWidth="1"/>
    <col min="10981" max="10981" width="59.42578125" style="3" customWidth="1"/>
    <col min="10982" max="10982" width="26.28515625" style="3" customWidth="1"/>
    <col min="10983" max="10985" width="0" style="3" hidden="1" customWidth="1"/>
    <col min="10986" max="10986" width="12.85546875" style="3" bestFit="1" customWidth="1"/>
    <col min="10987" max="10987" width="10.85546875" style="3" bestFit="1" customWidth="1"/>
    <col min="10988" max="10988" width="9.5703125" style="3" bestFit="1" customWidth="1"/>
    <col min="10989" max="11235" width="9.140625" style="3"/>
    <col min="11236" max="11236" width="7.7109375" style="3" customWidth="1"/>
    <col min="11237" max="11237" width="59.42578125" style="3" customWidth="1"/>
    <col min="11238" max="11238" width="26.28515625" style="3" customWidth="1"/>
    <col min="11239" max="11241" width="0" style="3" hidden="1" customWidth="1"/>
    <col min="11242" max="11242" width="12.85546875" style="3" bestFit="1" customWidth="1"/>
    <col min="11243" max="11243" width="10.85546875" style="3" bestFit="1" customWidth="1"/>
    <col min="11244" max="11244" width="9.5703125" style="3" bestFit="1" customWidth="1"/>
    <col min="11245" max="11491" width="9.140625" style="3"/>
    <col min="11492" max="11492" width="7.7109375" style="3" customWidth="1"/>
    <col min="11493" max="11493" width="59.42578125" style="3" customWidth="1"/>
    <col min="11494" max="11494" width="26.28515625" style="3" customWidth="1"/>
    <col min="11495" max="11497" width="0" style="3" hidden="1" customWidth="1"/>
    <col min="11498" max="11498" width="12.85546875" style="3" bestFit="1" customWidth="1"/>
    <col min="11499" max="11499" width="10.85546875" style="3" bestFit="1" customWidth="1"/>
    <col min="11500" max="11500" width="9.5703125" style="3" bestFit="1" customWidth="1"/>
    <col min="11501" max="11747" width="9.140625" style="3"/>
    <col min="11748" max="11748" width="7.7109375" style="3" customWidth="1"/>
    <col min="11749" max="11749" width="59.42578125" style="3" customWidth="1"/>
    <col min="11750" max="11750" width="26.28515625" style="3" customWidth="1"/>
    <col min="11751" max="11753" width="0" style="3" hidden="1" customWidth="1"/>
    <col min="11754" max="11754" width="12.85546875" style="3" bestFit="1" customWidth="1"/>
    <col min="11755" max="11755" width="10.85546875" style="3" bestFit="1" customWidth="1"/>
    <col min="11756" max="11756" width="9.5703125" style="3" bestFit="1" customWidth="1"/>
    <col min="11757" max="12003" width="9.140625" style="3"/>
    <col min="12004" max="12004" width="7.7109375" style="3" customWidth="1"/>
    <col min="12005" max="12005" width="59.42578125" style="3" customWidth="1"/>
    <col min="12006" max="12006" width="26.28515625" style="3" customWidth="1"/>
    <col min="12007" max="12009" width="0" style="3" hidden="1" customWidth="1"/>
    <col min="12010" max="12010" width="12.85546875" style="3" bestFit="1" customWidth="1"/>
    <col min="12011" max="12011" width="10.85546875" style="3" bestFit="1" customWidth="1"/>
    <col min="12012" max="12012" width="9.5703125" style="3" bestFit="1" customWidth="1"/>
    <col min="12013" max="12259" width="9.140625" style="3"/>
    <col min="12260" max="12260" width="7.7109375" style="3" customWidth="1"/>
    <col min="12261" max="12261" width="59.42578125" style="3" customWidth="1"/>
    <col min="12262" max="12262" width="26.28515625" style="3" customWidth="1"/>
    <col min="12263" max="12265" width="0" style="3" hidden="1" customWidth="1"/>
    <col min="12266" max="12266" width="12.85546875" style="3" bestFit="1" customWidth="1"/>
    <col min="12267" max="12267" width="10.85546875" style="3" bestFit="1" customWidth="1"/>
    <col min="12268" max="12268" width="9.5703125" style="3" bestFit="1" customWidth="1"/>
    <col min="12269" max="12515" width="9.140625" style="3"/>
    <col min="12516" max="12516" width="7.7109375" style="3" customWidth="1"/>
    <col min="12517" max="12517" width="59.42578125" style="3" customWidth="1"/>
    <col min="12518" max="12518" width="26.28515625" style="3" customWidth="1"/>
    <col min="12519" max="12521" width="0" style="3" hidden="1" customWidth="1"/>
    <col min="12522" max="12522" width="12.85546875" style="3" bestFit="1" customWidth="1"/>
    <col min="12523" max="12523" width="10.85546875" style="3" bestFit="1" customWidth="1"/>
    <col min="12524" max="12524" width="9.5703125" style="3" bestFit="1" customWidth="1"/>
    <col min="12525" max="12771" width="9.140625" style="3"/>
    <col min="12772" max="12772" width="7.7109375" style="3" customWidth="1"/>
    <col min="12773" max="12773" width="59.42578125" style="3" customWidth="1"/>
    <col min="12774" max="12774" width="26.28515625" style="3" customWidth="1"/>
    <col min="12775" max="12777" width="0" style="3" hidden="1" customWidth="1"/>
    <col min="12778" max="12778" width="12.85546875" style="3" bestFit="1" customWidth="1"/>
    <col min="12779" max="12779" width="10.85546875" style="3" bestFit="1" customWidth="1"/>
    <col min="12780" max="12780" width="9.5703125" style="3" bestFit="1" customWidth="1"/>
    <col min="12781" max="13027" width="9.140625" style="3"/>
    <col min="13028" max="13028" width="7.7109375" style="3" customWidth="1"/>
    <col min="13029" max="13029" width="59.42578125" style="3" customWidth="1"/>
    <col min="13030" max="13030" width="26.28515625" style="3" customWidth="1"/>
    <col min="13031" max="13033" width="0" style="3" hidden="1" customWidth="1"/>
    <col min="13034" max="13034" width="12.85546875" style="3" bestFit="1" customWidth="1"/>
    <col min="13035" max="13035" width="10.85546875" style="3" bestFit="1" customWidth="1"/>
    <col min="13036" max="13036" width="9.5703125" style="3" bestFit="1" customWidth="1"/>
    <col min="13037" max="13283" width="9.140625" style="3"/>
    <col min="13284" max="13284" width="7.7109375" style="3" customWidth="1"/>
    <col min="13285" max="13285" width="59.42578125" style="3" customWidth="1"/>
    <col min="13286" max="13286" width="26.28515625" style="3" customWidth="1"/>
    <col min="13287" max="13289" width="0" style="3" hidden="1" customWidth="1"/>
    <col min="13290" max="13290" width="12.85546875" style="3" bestFit="1" customWidth="1"/>
    <col min="13291" max="13291" width="10.85546875" style="3" bestFit="1" customWidth="1"/>
    <col min="13292" max="13292" width="9.5703125" style="3" bestFit="1" customWidth="1"/>
    <col min="13293" max="13539" width="9.140625" style="3"/>
    <col min="13540" max="13540" width="7.7109375" style="3" customWidth="1"/>
    <col min="13541" max="13541" width="59.42578125" style="3" customWidth="1"/>
    <col min="13542" max="13542" width="26.28515625" style="3" customWidth="1"/>
    <col min="13543" max="13545" width="0" style="3" hidden="1" customWidth="1"/>
    <col min="13546" max="13546" width="12.85546875" style="3" bestFit="1" customWidth="1"/>
    <col min="13547" max="13547" width="10.85546875" style="3" bestFit="1" customWidth="1"/>
    <col min="13548" max="13548" width="9.5703125" style="3" bestFit="1" customWidth="1"/>
    <col min="13549" max="13795" width="9.140625" style="3"/>
    <col min="13796" max="13796" width="7.7109375" style="3" customWidth="1"/>
    <col min="13797" max="13797" width="59.42578125" style="3" customWidth="1"/>
    <col min="13798" max="13798" width="26.28515625" style="3" customWidth="1"/>
    <col min="13799" max="13801" width="0" style="3" hidden="1" customWidth="1"/>
    <col min="13802" max="13802" width="12.85546875" style="3" bestFit="1" customWidth="1"/>
    <col min="13803" max="13803" width="10.85546875" style="3" bestFit="1" customWidth="1"/>
    <col min="13804" max="13804" width="9.5703125" style="3" bestFit="1" customWidth="1"/>
    <col min="13805" max="14051" width="9.140625" style="3"/>
    <col min="14052" max="14052" width="7.7109375" style="3" customWidth="1"/>
    <col min="14053" max="14053" width="59.42578125" style="3" customWidth="1"/>
    <col min="14054" max="14054" width="26.28515625" style="3" customWidth="1"/>
    <col min="14055" max="14057" width="0" style="3" hidden="1" customWidth="1"/>
    <col min="14058" max="14058" width="12.85546875" style="3" bestFit="1" customWidth="1"/>
    <col min="14059" max="14059" width="10.85546875" style="3" bestFit="1" customWidth="1"/>
    <col min="14060" max="14060" width="9.5703125" style="3" bestFit="1" customWidth="1"/>
    <col min="14061" max="14307" width="9.140625" style="3"/>
    <col min="14308" max="14308" width="7.7109375" style="3" customWidth="1"/>
    <col min="14309" max="14309" width="59.42578125" style="3" customWidth="1"/>
    <col min="14310" max="14310" width="26.28515625" style="3" customWidth="1"/>
    <col min="14311" max="14313" width="0" style="3" hidden="1" customWidth="1"/>
    <col min="14314" max="14314" width="12.85546875" style="3" bestFit="1" customWidth="1"/>
    <col min="14315" max="14315" width="10.85546875" style="3" bestFit="1" customWidth="1"/>
    <col min="14316" max="14316" width="9.5703125" style="3" bestFit="1" customWidth="1"/>
    <col min="14317" max="14563" width="9.140625" style="3"/>
    <col min="14564" max="14564" width="7.7109375" style="3" customWidth="1"/>
    <col min="14565" max="14565" width="59.42578125" style="3" customWidth="1"/>
    <col min="14566" max="14566" width="26.28515625" style="3" customWidth="1"/>
    <col min="14567" max="14569" width="0" style="3" hidden="1" customWidth="1"/>
    <col min="14570" max="14570" width="12.85546875" style="3" bestFit="1" customWidth="1"/>
    <col min="14571" max="14571" width="10.85546875" style="3" bestFit="1" customWidth="1"/>
    <col min="14572" max="14572" width="9.5703125" style="3" bestFit="1" customWidth="1"/>
    <col min="14573" max="14819" width="9.140625" style="3"/>
    <col min="14820" max="14820" width="7.7109375" style="3" customWidth="1"/>
    <col min="14821" max="14821" width="59.42578125" style="3" customWidth="1"/>
    <col min="14822" max="14822" width="26.28515625" style="3" customWidth="1"/>
    <col min="14823" max="14825" width="0" style="3" hidden="1" customWidth="1"/>
    <col min="14826" max="14826" width="12.85546875" style="3" bestFit="1" customWidth="1"/>
    <col min="14827" max="14827" width="10.85546875" style="3" bestFit="1" customWidth="1"/>
    <col min="14828" max="14828" width="9.5703125" style="3" bestFit="1" customWidth="1"/>
    <col min="14829" max="15075" width="9.140625" style="3"/>
    <col min="15076" max="15076" width="7.7109375" style="3" customWidth="1"/>
    <col min="15077" max="15077" width="59.42578125" style="3" customWidth="1"/>
    <col min="15078" max="15078" width="26.28515625" style="3" customWidth="1"/>
    <col min="15079" max="15081" width="0" style="3" hidden="1" customWidth="1"/>
    <col min="15082" max="15082" width="12.85546875" style="3" bestFit="1" customWidth="1"/>
    <col min="15083" max="15083" width="10.85546875" style="3" bestFit="1" customWidth="1"/>
    <col min="15084" max="15084" width="9.5703125" style="3" bestFit="1" customWidth="1"/>
    <col min="15085" max="15331" width="9.140625" style="3"/>
    <col min="15332" max="15332" width="7.7109375" style="3" customWidth="1"/>
    <col min="15333" max="15333" width="59.42578125" style="3" customWidth="1"/>
    <col min="15334" max="15334" width="26.28515625" style="3" customWidth="1"/>
    <col min="15335" max="15337" width="0" style="3" hidden="1" customWidth="1"/>
    <col min="15338" max="15338" width="12.85546875" style="3" bestFit="1" customWidth="1"/>
    <col min="15339" max="15339" width="10.85546875" style="3" bestFit="1" customWidth="1"/>
    <col min="15340" max="15340" width="9.5703125" style="3" bestFit="1" customWidth="1"/>
    <col min="15341" max="15587" width="9.140625" style="3"/>
    <col min="15588" max="15588" width="7.7109375" style="3" customWidth="1"/>
    <col min="15589" max="15589" width="59.42578125" style="3" customWidth="1"/>
    <col min="15590" max="15590" width="26.28515625" style="3" customWidth="1"/>
    <col min="15591" max="15593" width="0" style="3" hidden="1" customWidth="1"/>
    <col min="15594" max="15594" width="12.85546875" style="3" bestFit="1" customWidth="1"/>
    <col min="15595" max="15595" width="10.85546875" style="3" bestFit="1" customWidth="1"/>
    <col min="15596" max="15596" width="9.5703125" style="3" bestFit="1" customWidth="1"/>
    <col min="15597" max="15843" width="9.140625" style="3"/>
    <col min="15844" max="15844" width="7.7109375" style="3" customWidth="1"/>
    <col min="15845" max="15845" width="59.42578125" style="3" customWidth="1"/>
    <col min="15846" max="15846" width="26.28515625" style="3" customWidth="1"/>
    <col min="15847" max="15849" width="0" style="3" hidden="1" customWidth="1"/>
    <col min="15850" max="15850" width="12.85546875" style="3" bestFit="1" customWidth="1"/>
    <col min="15851" max="15851" width="10.85546875" style="3" bestFit="1" customWidth="1"/>
    <col min="15852" max="15852" width="9.5703125" style="3" bestFit="1" customWidth="1"/>
    <col min="15853" max="16099" width="9.140625" style="3"/>
    <col min="16100" max="16100" width="7.7109375" style="3" customWidth="1"/>
    <col min="16101" max="16101" width="59.42578125" style="3" customWidth="1"/>
    <col min="16102" max="16102" width="26.28515625" style="3" customWidth="1"/>
    <col min="16103" max="16105" width="0" style="3" hidden="1" customWidth="1"/>
    <col min="16106" max="16106" width="12.85546875" style="3" bestFit="1" customWidth="1"/>
    <col min="16107" max="16107" width="10.85546875" style="3" bestFit="1" customWidth="1"/>
    <col min="16108" max="16108" width="9.5703125" style="3" bestFit="1" customWidth="1"/>
    <col min="16109" max="16384" width="9.140625" style="3"/>
  </cols>
  <sheetData>
    <row r="1" spans="1:9" ht="9.75" customHeight="1" x14ac:dyDescent="0.2">
      <c r="C1" s="304" t="s">
        <v>1279</v>
      </c>
      <c r="D1" s="305"/>
    </row>
    <row r="2" spans="1:9" ht="94.5" customHeight="1" x14ac:dyDescent="0.25">
      <c r="A2" s="242"/>
      <c r="B2" s="43"/>
      <c r="C2" s="374" t="s">
        <v>1249</v>
      </c>
      <c r="D2" s="374"/>
      <c r="E2" s="374"/>
    </row>
    <row r="3" spans="1:9" ht="15.75" x14ac:dyDescent="0.25">
      <c r="A3" s="242"/>
      <c r="B3" s="372"/>
      <c r="C3" s="372"/>
      <c r="D3" s="306"/>
    </row>
    <row r="4" spans="1:9" ht="38.25" customHeight="1" x14ac:dyDescent="0.2">
      <c r="A4" s="373" t="s">
        <v>1132</v>
      </c>
      <c r="B4" s="373"/>
      <c r="C4" s="373"/>
      <c r="D4" s="373"/>
    </row>
    <row r="5" spans="1:9" x14ac:dyDescent="0.2">
      <c r="A5" s="243"/>
      <c r="B5" s="244"/>
      <c r="C5" s="245" t="s">
        <v>547</v>
      </c>
      <c r="D5" s="245" t="s">
        <v>547</v>
      </c>
    </row>
    <row r="6" spans="1:9" ht="25.5" x14ac:dyDescent="0.2">
      <c r="A6" s="246" t="s">
        <v>935</v>
      </c>
      <c r="B6" s="247" t="s">
        <v>654</v>
      </c>
      <c r="C6" s="247" t="s">
        <v>1110</v>
      </c>
      <c r="D6" s="247" t="s">
        <v>936</v>
      </c>
      <c r="G6" s="307"/>
      <c r="H6" s="307"/>
    </row>
    <row r="7" spans="1:9" ht="25.5" x14ac:dyDescent="0.2">
      <c r="A7" s="248" t="s">
        <v>190</v>
      </c>
      <c r="B7" s="249" t="s">
        <v>940</v>
      </c>
      <c r="C7" s="315">
        <v>7192.4079999999994</v>
      </c>
      <c r="D7" s="251">
        <f>'[1]11 вед'!AD753+'[1]11 вед'!AD1777+'[1]11 вед'!AD1839+'[1]11 вед'!AD1842</f>
        <v>0</v>
      </c>
      <c r="E7" s="308">
        <f>C7/$C12*100</f>
        <v>0.44492334392972716</v>
      </c>
      <c r="F7" s="308">
        <f>D7/$C12*100</f>
        <v>0</v>
      </c>
      <c r="G7" s="250">
        <f>C7/C12*100</f>
        <v>0.44492334392972716</v>
      </c>
      <c r="H7" s="309"/>
    </row>
    <row r="8" spans="1:9" ht="25.5" x14ac:dyDescent="0.2">
      <c r="A8" s="248" t="s">
        <v>192</v>
      </c>
      <c r="B8" s="37" t="s">
        <v>941</v>
      </c>
      <c r="C8" s="316">
        <v>1205615.33681</v>
      </c>
      <c r="D8" s="251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308">
        <f>C8/$C12*100</f>
        <v>74.579529852376211</v>
      </c>
      <c r="F8" s="308" t="e">
        <f>D8/$C12*100</f>
        <v>#VALUE!</v>
      </c>
      <c r="G8" s="307">
        <f>C8/C12*100</f>
        <v>74.579529852376211</v>
      </c>
      <c r="H8" s="309"/>
    </row>
    <row r="9" spans="1:9" ht="25.5" x14ac:dyDescent="0.2">
      <c r="A9" s="248" t="s">
        <v>194</v>
      </c>
      <c r="B9" s="37" t="s">
        <v>942</v>
      </c>
      <c r="C9" s="318">
        <v>97309.719999999899</v>
      </c>
      <c r="D9" s="251">
        <f>'[1]11 вед'!AD785+'[1]11 вед'!AD802+'[1]11 вед'!AD970+'[1]11 вед'!AD1470+'[1]11 вед'!AD1845+'[1]11 вед'!AD1274</f>
        <v>0</v>
      </c>
      <c r="E9" s="308">
        <f>C9/C12*100</f>
        <v>6.0195926064352037</v>
      </c>
      <c r="F9" s="308" t="e">
        <f>D9/D12*100</f>
        <v>#VALUE!</v>
      </c>
      <c r="G9" s="307">
        <f>C9/C12*100</f>
        <v>6.0195926064352037</v>
      </c>
      <c r="H9" s="309"/>
    </row>
    <row r="10" spans="1:9" ht="25.5" x14ac:dyDescent="0.2">
      <c r="A10" s="248" t="s">
        <v>196</v>
      </c>
      <c r="B10" s="37" t="s">
        <v>1202</v>
      </c>
      <c r="C10" s="316">
        <v>217152.81909999999</v>
      </c>
      <c r="D10" s="251" t="e">
        <f>'[1]11 вед'!AD409+'[1]11 вед'!AD1619+'[1]11 вед'!AD1739+'[1]11 вед'!AD1810+'[1]11 вед'!AD1849+'[1]11 вед'!AD1917+'[1]11 вед'!AD1915</f>
        <v>#VALUE!</v>
      </c>
      <c r="E10" s="308">
        <f>C10/C12*100</f>
        <v>13.433103130097615</v>
      </c>
      <c r="F10" s="308" t="e">
        <f>D10/D12*100</f>
        <v>#VALUE!</v>
      </c>
      <c r="G10" s="307">
        <f>C10/C12*100</f>
        <v>13.433103130097615</v>
      </c>
      <c r="H10" s="309"/>
    </row>
    <row r="11" spans="1:9" x14ac:dyDescent="0.2">
      <c r="A11" s="248"/>
      <c r="B11" s="37" t="s">
        <v>677</v>
      </c>
      <c r="C11" s="316">
        <v>89279.645000000004</v>
      </c>
      <c r="D11" s="251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308">
        <f>C11/C12*100</f>
        <v>5.522851067161227</v>
      </c>
      <c r="F11" s="308" t="e">
        <f>D11/D12*100</f>
        <v>#VALUE!</v>
      </c>
      <c r="G11" s="307">
        <f>C11/C12*100</f>
        <v>5.522851067161227</v>
      </c>
      <c r="H11" s="309"/>
    </row>
    <row r="12" spans="1:9" x14ac:dyDescent="0.2">
      <c r="A12" s="342"/>
      <c r="B12" s="342" t="s">
        <v>655</v>
      </c>
      <c r="C12" s="343">
        <f>C7+C8+C9+C10+C11</f>
        <v>1616549.92891</v>
      </c>
      <c r="D12" s="252" t="e">
        <f>D7+D8+D9+D10+D11</f>
        <v>#VALUE!</v>
      </c>
      <c r="E12" s="252">
        <f>E7+E8+E9+E10+E11</f>
        <v>100</v>
      </c>
      <c r="F12" s="253" t="e">
        <f>F7+F8+F9+F10+F11</f>
        <v>#VALUE!</v>
      </c>
      <c r="G12" s="254" t="e">
        <f>SUM(#REF!)</f>
        <v>#REF!</v>
      </c>
      <c r="H12" s="307" t="e">
        <f>#REF!-#REF!</f>
        <v>#REF!</v>
      </c>
      <c r="I12" s="307"/>
    </row>
  </sheetData>
  <mergeCells count="3">
    <mergeCell ref="B3:C3"/>
    <mergeCell ref="A4:D4"/>
    <mergeCell ref="C2:E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view="pageBreakPreview" zoomScaleNormal="100" workbookViewId="0">
      <selection activeCell="B2" sqref="B2:D2"/>
    </sheetView>
  </sheetViews>
  <sheetFormatPr defaultRowHeight="12.75" x14ac:dyDescent="0.2"/>
  <cols>
    <col min="1" max="1" width="79.140625" style="1" customWidth="1"/>
    <col min="2" max="2" width="9.140625" style="97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170" t="s">
        <v>1280</v>
      </c>
      <c r="E1" s="170" t="s">
        <v>699</v>
      </c>
    </row>
    <row r="2" spans="1:6" ht="50.25" customHeight="1" x14ac:dyDescent="0.2">
      <c r="B2" s="356" t="s">
        <v>1249</v>
      </c>
      <c r="C2" s="356"/>
      <c r="D2" s="356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375" t="s">
        <v>1133</v>
      </c>
      <c r="B4" s="375"/>
      <c r="C4" s="375"/>
      <c r="D4" s="375"/>
      <c r="E4" s="375"/>
      <c r="F4" s="128"/>
    </row>
    <row r="5" spans="1:6" s="52" customFormat="1" ht="18.75" x14ac:dyDescent="0.3">
      <c r="A5" s="77"/>
      <c r="B5" s="124"/>
      <c r="C5" s="77"/>
      <c r="D5" s="376" t="s">
        <v>547</v>
      </c>
      <c r="E5" s="376"/>
      <c r="F5" s="128"/>
    </row>
    <row r="6" spans="1:6" s="129" customFormat="1" ht="53.25" customHeight="1" x14ac:dyDescent="0.2">
      <c r="A6" s="38" t="s">
        <v>187</v>
      </c>
      <c r="B6" s="38" t="s">
        <v>584</v>
      </c>
      <c r="C6" s="38" t="s">
        <v>1118</v>
      </c>
      <c r="D6" s="38" t="s">
        <v>1109</v>
      </c>
      <c r="E6" s="38" t="s">
        <v>668</v>
      </c>
    </row>
    <row r="7" spans="1:6" s="6" customFormat="1" ht="15.75" x14ac:dyDescent="0.2">
      <c r="A7" s="38">
        <v>1</v>
      </c>
      <c r="B7" s="125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30"/>
      <c r="C8" s="126"/>
      <c r="D8" s="131"/>
      <c r="E8" s="9"/>
    </row>
    <row r="9" spans="1:6" s="165" customFormat="1" ht="18.75" x14ac:dyDescent="0.3">
      <c r="A9" s="41" t="s">
        <v>189</v>
      </c>
      <c r="B9" s="36" t="s">
        <v>585</v>
      </c>
      <c r="C9" s="173">
        <f>C10+C11+C12+C13+C14+C15+C16+C17</f>
        <v>-13288.862000000001</v>
      </c>
      <c r="D9" s="173">
        <f>D10+D11+D12+D13+D14+D15+D16+D17</f>
        <v>120965.74799999989</v>
      </c>
      <c r="E9" s="16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586</v>
      </c>
      <c r="C10" s="167">
        <f>'5 Вед'!AA601</f>
        <v>0</v>
      </c>
      <c r="D10" s="167">
        <f>'5 Вед'!AB601</f>
        <v>2186</v>
      </c>
      <c r="E10" s="16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587</v>
      </c>
      <c r="C11" s="167">
        <f>'5 Вед'!AA549</f>
        <v>-50</v>
      </c>
      <c r="D11" s="167">
        <f>'5 Вед'!AB549</f>
        <v>6951.2</v>
      </c>
      <c r="E11" s="16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588</v>
      </c>
      <c r="C12" s="167">
        <f>'5 Вед'!AA407+'5 Вед'!AA612</f>
        <v>3.0000000000045476E-3</v>
      </c>
      <c r="D12" s="167">
        <f>'5 Вед'!AB407+'5 Вед'!AB612</f>
        <v>29518.602999999999</v>
      </c>
      <c r="E12" s="16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830</v>
      </c>
      <c r="C13" s="167">
        <f>'5 Вед'!AA670</f>
        <v>0</v>
      </c>
      <c r="D13" s="167">
        <f>'5 Вед'!AB670</f>
        <v>4.8</v>
      </c>
      <c r="E13" s="167"/>
    </row>
    <row r="14" spans="1:6" s="44" customFormat="1" ht="25.5" x14ac:dyDescent="0.3">
      <c r="A14" s="31" t="s">
        <v>199</v>
      </c>
      <c r="B14" s="33" t="s">
        <v>589</v>
      </c>
      <c r="C14" s="167">
        <f>'5 Вед'!AA586+'5 Вед'!AA436</f>
        <v>0</v>
      </c>
      <c r="D14" s="167">
        <f>'5 Вед'!AB586+'5 Вед'!AB436</f>
        <v>8672</v>
      </c>
      <c r="E14" s="167" t="e">
        <f>'2018'!#REF!+'2018'!#REF!</f>
        <v>#REF!</v>
      </c>
    </row>
    <row r="15" spans="1:6" s="44" customFormat="1" ht="18.75" hidden="1" x14ac:dyDescent="0.3">
      <c r="A15" s="31" t="s">
        <v>201</v>
      </c>
      <c r="B15" s="33" t="s">
        <v>590</v>
      </c>
      <c r="C15" s="167">
        <f>'5 Вед'!AA674</f>
        <v>0</v>
      </c>
      <c r="D15" s="167">
        <f>'5 Вед'!AB674</f>
        <v>0</v>
      </c>
      <c r="E15" s="9"/>
    </row>
    <row r="16" spans="1:6" s="44" customFormat="1" ht="18.75" x14ac:dyDescent="0.3">
      <c r="A16" s="31" t="s">
        <v>203</v>
      </c>
      <c r="B16" s="33" t="s">
        <v>591</v>
      </c>
      <c r="C16" s="167">
        <f>'5 Вед'!AA677</f>
        <v>-20.8</v>
      </c>
      <c r="D16" s="167">
        <f>'5 Вед'!AB677</f>
        <v>3479.2</v>
      </c>
      <c r="E16" s="167" t="e">
        <f>'2018'!#REF!</f>
        <v>#REF!</v>
      </c>
    </row>
    <row r="17" spans="1:5" s="44" customFormat="1" ht="18.75" x14ac:dyDescent="0.3">
      <c r="A17" s="31" t="s">
        <v>206</v>
      </c>
      <c r="B17" s="33" t="s">
        <v>592</v>
      </c>
      <c r="C17" s="167">
        <f>'5 Вед'!AA682+'5 Вед'!AA477</f>
        <v>-13218.065000000001</v>
      </c>
      <c r="D17" s="167">
        <f>'5 Вед'!AB682+'5 Вед'!AB477</f>
        <v>70153.944999999891</v>
      </c>
      <c r="E17" s="167" t="e">
        <f>'2018'!#REF!+'2018'!#REF!</f>
        <v>#REF!</v>
      </c>
    </row>
    <row r="18" spans="1:5" s="165" customFormat="1" ht="18.75" hidden="1" x14ac:dyDescent="0.3">
      <c r="A18" s="41" t="s">
        <v>209</v>
      </c>
      <c r="B18" s="36" t="s">
        <v>593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594</v>
      </c>
      <c r="C19" s="167">
        <f>'5 Вед'!AA503</f>
        <v>0</v>
      </c>
      <c r="D19" s="167">
        <f>'5 Вед'!AB503</f>
        <v>0</v>
      </c>
      <c r="E19" s="16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595</v>
      </c>
      <c r="C20" s="126"/>
      <c r="D20" s="126"/>
      <c r="E20" s="9"/>
    </row>
    <row r="21" spans="1:5" s="165" customFormat="1" ht="18.75" x14ac:dyDescent="0.3">
      <c r="A21" s="41" t="s">
        <v>210</v>
      </c>
      <c r="B21" s="36" t="s">
        <v>596</v>
      </c>
      <c r="C21" s="168">
        <f>C24+C25+C26</f>
        <v>5.048</v>
      </c>
      <c r="D21" s="168">
        <f>D24+D25+D26</f>
        <v>10491.808000000001</v>
      </c>
      <c r="E21" s="16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597</v>
      </c>
      <c r="C22" s="126"/>
      <c r="D22" s="126"/>
      <c r="E22" s="9"/>
    </row>
    <row r="23" spans="1:5" s="44" customFormat="1" ht="26.25" hidden="1" customHeight="1" x14ac:dyDescent="0.3">
      <c r="A23" s="31" t="s">
        <v>598</v>
      </c>
      <c r="B23" s="33" t="s">
        <v>599</v>
      </c>
      <c r="C23" s="126"/>
      <c r="D23" s="126"/>
      <c r="E23" s="9"/>
    </row>
    <row r="24" spans="1:5" s="44" customFormat="1" ht="18.75" hidden="1" x14ac:dyDescent="0.3">
      <c r="A24" s="31" t="s">
        <v>1105</v>
      </c>
      <c r="B24" s="33" t="s">
        <v>600</v>
      </c>
      <c r="C24" s="167">
        <f>'5 Вед'!AA754</f>
        <v>0</v>
      </c>
      <c r="D24" s="167">
        <f>'5 Вед'!AB754</f>
        <v>0</v>
      </c>
      <c r="E24" s="167" t="e">
        <f>'2018'!#REF!</f>
        <v>#REF!</v>
      </c>
    </row>
    <row r="25" spans="1:5" s="311" customFormat="1" ht="33.75" customHeight="1" x14ac:dyDescent="0.2">
      <c r="A25" s="338" t="s">
        <v>1198</v>
      </c>
      <c r="B25" s="11" t="s">
        <v>601</v>
      </c>
      <c r="C25" s="167">
        <f>'5 Вед'!AA795+'5 Вед'!AA507</f>
        <v>5</v>
      </c>
      <c r="D25" s="167">
        <f>'5 Вед'!AB795+'5 Вед'!AB507</f>
        <v>10397</v>
      </c>
      <c r="E25" s="310"/>
    </row>
    <row r="26" spans="1:5" s="44" customFormat="1" ht="18.75" x14ac:dyDescent="0.3">
      <c r="A26" s="31" t="s">
        <v>48</v>
      </c>
      <c r="B26" s="33" t="s">
        <v>602</v>
      </c>
      <c r="C26" s="167">
        <f>'5 Вед'!AA806</f>
        <v>4.8000000000000001E-2</v>
      </c>
      <c r="D26" s="167">
        <f>'5 Вед'!AB806</f>
        <v>94.807999999999993</v>
      </c>
      <c r="E26" s="9"/>
    </row>
    <row r="27" spans="1:5" s="165" customFormat="1" ht="18.75" x14ac:dyDescent="0.3">
      <c r="A27" s="41" t="s">
        <v>215</v>
      </c>
      <c r="B27" s="36" t="s">
        <v>603</v>
      </c>
      <c r="C27" s="168">
        <f>C28+C32+C34+C29</f>
        <v>790.95001000000047</v>
      </c>
      <c r="D27" s="168">
        <f>D28+D32+D34+D29</f>
        <v>29404.11001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604</v>
      </c>
      <c r="C28" s="167">
        <f>'5 Вед'!AA818</f>
        <v>0</v>
      </c>
      <c r="D28" s="167">
        <f>'5 Вед'!AB818</f>
        <v>4113</v>
      </c>
      <c r="E28" s="167" t="e">
        <f>'2018'!#REF!</f>
        <v>#REF!</v>
      </c>
    </row>
    <row r="29" spans="1:5" s="44" customFormat="1" ht="18" hidden="1" customHeight="1" x14ac:dyDescent="0.3">
      <c r="A29" s="31" t="s">
        <v>218</v>
      </c>
      <c r="B29" s="33" t="s">
        <v>605</v>
      </c>
      <c r="C29" s="167">
        <f>'5 Вед'!AA855</f>
        <v>0</v>
      </c>
      <c r="D29" s="167">
        <f>'5 Вед'!AB855</f>
        <v>0</v>
      </c>
      <c r="E29" s="16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606</v>
      </c>
      <c r="C30" s="126"/>
      <c r="D30" s="126"/>
      <c r="E30" s="9"/>
    </row>
    <row r="31" spans="1:5" s="44" customFormat="1" ht="18.75" hidden="1" x14ac:dyDescent="0.3">
      <c r="A31" s="31" t="s">
        <v>38</v>
      </c>
      <c r="B31" s="33" t="s">
        <v>607</v>
      </c>
      <c r="C31" s="126"/>
      <c r="D31" s="126"/>
      <c r="E31" s="9"/>
    </row>
    <row r="32" spans="1:5" s="44" customFormat="1" ht="18.75" x14ac:dyDescent="0.3">
      <c r="A32" s="31" t="s">
        <v>374</v>
      </c>
      <c r="B32" s="33" t="s">
        <v>608</v>
      </c>
      <c r="C32" s="167">
        <f>'5 Вед'!AA857+'5 Вед'!AA511</f>
        <v>3516.7500100000007</v>
      </c>
      <c r="D32" s="167">
        <f>'5 Вед'!AB857+'5 Вед'!AB511</f>
        <v>17488.010010000002</v>
      </c>
      <c r="E32" s="16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609</v>
      </c>
      <c r="C33" s="167"/>
      <c r="D33" s="167"/>
      <c r="E33" s="167" t="e">
        <f>'2018'!#REF!</f>
        <v>#REF!</v>
      </c>
    </row>
    <row r="34" spans="1:5" s="44" customFormat="1" ht="18.75" x14ac:dyDescent="0.3">
      <c r="A34" s="31" t="s">
        <v>220</v>
      </c>
      <c r="B34" s="33" t="s">
        <v>610</v>
      </c>
      <c r="C34" s="167">
        <f>'5 Вед'!AA485+'5 Вед'!AA861</f>
        <v>-2725.8</v>
      </c>
      <c r="D34" s="167">
        <f>'5 Вед'!AB485+'5 Вед'!AB861</f>
        <v>7803.0999999999995</v>
      </c>
      <c r="E34" s="167" t="e">
        <f>'2018'!#REF!</f>
        <v>#REF!</v>
      </c>
    </row>
    <row r="35" spans="1:5" s="165" customFormat="1" ht="18.75" x14ac:dyDescent="0.3">
      <c r="A35" s="41" t="s">
        <v>221</v>
      </c>
      <c r="B35" s="36" t="s">
        <v>611</v>
      </c>
      <c r="C35" s="168">
        <f>C36+C37+C38</f>
        <v>-20109.755999999998</v>
      </c>
      <c r="D35" s="168">
        <f>D36+D37+D38</f>
        <v>156658.38400000002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612</v>
      </c>
      <c r="C36" s="167">
        <f>'5 Вед'!AA887</f>
        <v>-25199.592999999997</v>
      </c>
      <c r="D36" s="167">
        <f>'5 Вед'!AB887</f>
        <v>49846.807000000001</v>
      </c>
      <c r="E36" s="9"/>
    </row>
    <row r="37" spans="1:5" s="44" customFormat="1" ht="18.75" x14ac:dyDescent="0.3">
      <c r="A37" s="31" t="s">
        <v>223</v>
      </c>
      <c r="B37" s="33" t="s">
        <v>613</v>
      </c>
      <c r="C37" s="167">
        <f>'5 Вед'!AA896</f>
        <v>3260.2779999999998</v>
      </c>
      <c r="D37" s="167">
        <f>'5 Вед'!AB896</f>
        <v>104982.01800000001</v>
      </c>
      <c r="E37" s="167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614</v>
      </c>
      <c r="C38" s="167">
        <f>'5 Вед'!AA524+'5 Вед'!AA942</f>
        <v>1829.559</v>
      </c>
      <c r="D38" s="167">
        <f>'5 Вед'!AB524+'5 Вед'!AB942</f>
        <v>1829.559</v>
      </c>
      <c r="E38" s="9"/>
    </row>
    <row r="39" spans="1:5" s="44" customFormat="1" ht="18.75" hidden="1" x14ac:dyDescent="0.3">
      <c r="A39" s="31" t="s">
        <v>225</v>
      </c>
      <c r="B39" s="33" t="s">
        <v>615</v>
      </c>
      <c r="C39" s="126"/>
      <c r="D39" s="126"/>
      <c r="E39" s="9"/>
    </row>
    <row r="40" spans="1:5" s="165" customFormat="1" ht="18.75" hidden="1" x14ac:dyDescent="0.3">
      <c r="A40" s="41" t="s">
        <v>616</v>
      </c>
      <c r="B40" s="36" t="s">
        <v>617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618</v>
      </c>
      <c r="C41" s="126"/>
      <c r="D41" s="126"/>
      <c r="E41" s="9"/>
    </row>
    <row r="42" spans="1:5" s="165" customFormat="1" ht="18.75" x14ac:dyDescent="0.3">
      <c r="A42" s="41" t="s">
        <v>226</v>
      </c>
      <c r="B42" s="36" t="s">
        <v>619</v>
      </c>
      <c r="C42" s="168">
        <f>C43+C44+C45+C46+C47</f>
        <v>34808.315149999988</v>
      </c>
      <c r="D42" s="168">
        <f>D43+D44+D45+D46+D47</f>
        <v>876022.05515000003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620</v>
      </c>
      <c r="C43" s="167">
        <f>'5 Вед'!AA148</f>
        <v>6752.0932999999986</v>
      </c>
      <c r="D43" s="167">
        <f>'5 Вед'!AB148</f>
        <v>164917.1833</v>
      </c>
      <c r="E43" s="167" t="e">
        <f>'2018'!#REF!</f>
        <v>#REF!</v>
      </c>
    </row>
    <row r="44" spans="1:5" s="44" customFormat="1" ht="18.75" x14ac:dyDescent="0.3">
      <c r="A44" s="31" t="s">
        <v>228</v>
      </c>
      <c r="B44" s="33" t="s">
        <v>621</v>
      </c>
      <c r="C44" s="167">
        <f>'5 Вед'!AA186+'5 Вед'!AA949</f>
        <v>27868.886449999995</v>
      </c>
      <c r="D44" s="167">
        <f>'5 Вед'!AB186+'5 Вед'!AB949</f>
        <v>624131.14645</v>
      </c>
      <c r="E44" s="167" t="e">
        <f>'2018'!#REF!+'2018'!#REF!</f>
        <v>#REF!</v>
      </c>
    </row>
    <row r="45" spans="1:5" s="44" customFormat="1" ht="18.75" x14ac:dyDescent="0.3">
      <c r="A45" s="31" t="s">
        <v>829</v>
      </c>
      <c r="B45" s="33" t="s">
        <v>831</v>
      </c>
      <c r="C45" s="167">
        <f>'5 Вед'!AA16+'5 Вед'!AA273</f>
        <v>1851.617</v>
      </c>
      <c r="D45" s="167">
        <f>'5 Вед'!AB16+'5 Вед'!AB273</f>
        <v>49647.406999999999</v>
      </c>
      <c r="E45" s="9"/>
    </row>
    <row r="46" spans="1:5" s="44" customFormat="1" ht="18.75" x14ac:dyDescent="0.3">
      <c r="A46" s="31" t="s">
        <v>230</v>
      </c>
      <c r="B46" s="33" t="s">
        <v>622</v>
      </c>
      <c r="C46" s="167">
        <f>'5 Вед'!AA303+'5 Вед'!AA37</f>
        <v>0</v>
      </c>
      <c r="D46" s="167">
        <f>'5 Вед'!AB303+'5 Вед'!AB37</f>
        <v>60</v>
      </c>
      <c r="E46" s="167" t="e">
        <f>'2018'!#REF!</f>
        <v>#REF!</v>
      </c>
    </row>
    <row r="47" spans="1:5" s="44" customFormat="1" ht="18.75" x14ac:dyDescent="0.3">
      <c r="A47" s="31" t="s">
        <v>231</v>
      </c>
      <c r="B47" s="33" t="s">
        <v>623</v>
      </c>
      <c r="C47" s="167">
        <f>'5 Вед'!AA313</f>
        <v>-1664.2816</v>
      </c>
      <c r="D47" s="167">
        <f>'5 Вед'!AB313</f>
        <v>37266.318399999996</v>
      </c>
      <c r="E47" s="167" t="e">
        <f>'2018'!#REF!</f>
        <v>#REF!</v>
      </c>
    </row>
    <row r="48" spans="1:5" s="165" customFormat="1" ht="18.75" x14ac:dyDescent="0.3">
      <c r="A48" s="41" t="s">
        <v>232</v>
      </c>
      <c r="B48" s="36" t="s">
        <v>624</v>
      </c>
      <c r="C48" s="168">
        <f>C49+C50</f>
        <v>6008.8959999999988</v>
      </c>
      <c r="D48" s="168">
        <f>D49+D50</f>
        <v>80239.606</v>
      </c>
      <c r="E48" s="168" t="e">
        <f>E49+E50</f>
        <v>#REF!</v>
      </c>
    </row>
    <row r="49" spans="1:5" s="44" customFormat="1" ht="18.75" x14ac:dyDescent="0.3">
      <c r="A49" s="31" t="s">
        <v>234</v>
      </c>
      <c r="B49" s="33" t="s">
        <v>625</v>
      </c>
      <c r="C49" s="167">
        <f>'5 Вед'!AA43</f>
        <v>6008.9959999999992</v>
      </c>
      <c r="D49" s="167">
        <f>'5 Вед'!AB43</f>
        <v>64517.705999999998</v>
      </c>
      <c r="E49" s="167" t="e">
        <f>'2018'!#REF!+'2018'!#REF!</f>
        <v>#REF!</v>
      </c>
    </row>
    <row r="50" spans="1:5" s="44" customFormat="1" ht="18.75" x14ac:dyDescent="0.3">
      <c r="A50" s="31" t="s">
        <v>626</v>
      </c>
      <c r="B50" s="33" t="s">
        <v>627</v>
      </c>
      <c r="C50" s="167">
        <f>'5 Вед'!AA86</f>
        <v>-0.1</v>
      </c>
      <c r="D50" s="167">
        <f>'5 Вед'!AB86</f>
        <v>15721.9</v>
      </c>
      <c r="E50" s="167" t="e">
        <f>'2018'!#REF!</f>
        <v>#REF!</v>
      </c>
    </row>
    <row r="51" spans="1:5" s="165" customFormat="1" ht="22.5" customHeight="1" x14ac:dyDescent="0.3">
      <c r="A51" s="41" t="s">
        <v>274</v>
      </c>
      <c r="B51" s="36" t="s">
        <v>628</v>
      </c>
      <c r="C51" s="168">
        <f>C52+C54+C55</f>
        <v>36148.04135</v>
      </c>
      <c r="D51" s="168">
        <f>D52+D54+D55</f>
        <v>46423.041349999992</v>
      </c>
      <c r="E51" s="168" t="e">
        <f>E52+E53+E54+E55+E56</f>
        <v>#REF!</v>
      </c>
    </row>
    <row r="52" spans="1:5" s="44" customFormat="1" ht="20.25" customHeight="1" x14ac:dyDescent="0.3">
      <c r="A52" s="31" t="s">
        <v>629</v>
      </c>
      <c r="B52" s="33" t="s">
        <v>630</v>
      </c>
      <c r="C52" s="167">
        <f>'5 Вед'!AA952</f>
        <v>0</v>
      </c>
      <c r="D52" s="167">
        <f>'5 Вед'!AB952</f>
        <v>695</v>
      </c>
      <c r="E52" s="16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631</v>
      </c>
      <c r="C53" s="126"/>
      <c r="D53" s="126"/>
      <c r="E53" s="9"/>
    </row>
    <row r="54" spans="1:5" s="44" customFormat="1" ht="20.25" customHeight="1" x14ac:dyDescent="0.3">
      <c r="A54" s="31" t="s">
        <v>277</v>
      </c>
      <c r="B54" s="33" t="s">
        <v>632</v>
      </c>
      <c r="C54" s="167">
        <f>'5 Вед'!AA956</f>
        <v>36147.97135</v>
      </c>
      <c r="D54" s="167">
        <f>'5 Вед'!AB956</f>
        <v>38707.871349999994</v>
      </c>
      <c r="E54" s="16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633</v>
      </c>
      <c r="C55" s="167">
        <f>'5 Вед'!AA371+'5 Вед'!AA118</f>
        <v>7.0000000000000007E-2</v>
      </c>
      <c r="D55" s="167">
        <f>'5 Вед'!AB371+'5 Вед'!AB118</f>
        <v>7020.17</v>
      </c>
      <c r="E55" s="16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634</v>
      </c>
      <c r="C56" s="167">
        <f>'2018'!M983</f>
        <v>0</v>
      </c>
      <c r="D56" s="167">
        <v>0</v>
      </c>
      <c r="E56" s="167" t="e">
        <f>'2018'!#REF!</f>
        <v>#REF!</v>
      </c>
    </row>
    <row r="57" spans="1:5" s="165" customFormat="1" ht="18.75" x14ac:dyDescent="0.3">
      <c r="A57" s="41" t="s">
        <v>635</v>
      </c>
      <c r="B57" s="36" t="s">
        <v>636</v>
      </c>
      <c r="C57" s="168">
        <f>C58+C59+C60</f>
        <v>196527.38640000002</v>
      </c>
      <c r="D57" s="168">
        <f t="shared" ref="D57:E57" si="0">D58+D59+D60</f>
        <v>231010.85639999999</v>
      </c>
      <c r="E57" s="168" t="e">
        <f t="shared" si="0"/>
        <v>#REF!</v>
      </c>
    </row>
    <row r="58" spans="1:5" s="44" customFormat="1" ht="19.5" hidden="1" customHeight="1" x14ac:dyDescent="0.3">
      <c r="A58" s="31" t="s">
        <v>280</v>
      </c>
      <c r="B58" s="33" t="s">
        <v>637</v>
      </c>
      <c r="C58" s="167">
        <f>'5 Вед'!AA125</f>
        <v>0</v>
      </c>
      <c r="D58" s="167">
        <f>'5 Вед'!AB125</f>
        <v>0</v>
      </c>
      <c r="E58" s="167" t="e">
        <f>'2018'!#REF!</f>
        <v>#REF!</v>
      </c>
    </row>
    <row r="59" spans="1:5" s="44" customFormat="1" ht="19.5" customHeight="1" x14ac:dyDescent="0.3">
      <c r="A59" s="31" t="s">
        <v>638</v>
      </c>
      <c r="B59" s="33" t="s">
        <v>639</v>
      </c>
      <c r="C59" s="167">
        <f>'5 Вед'!AA124+'5 Вед'!AA376</f>
        <v>195745.33100000001</v>
      </c>
      <c r="D59" s="167">
        <f>'5 Вед'!AB124+'5 Вед'!AB376</f>
        <v>196245.33100000001</v>
      </c>
      <c r="E59" s="9"/>
    </row>
    <row r="60" spans="1:5" s="44" customFormat="1" ht="19.5" customHeight="1" x14ac:dyDescent="0.3">
      <c r="A60" s="31" t="s">
        <v>143</v>
      </c>
      <c r="B60" s="33" t="s">
        <v>640</v>
      </c>
      <c r="C60" s="167">
        <f>'5 Вед'!AA385</f>
        <v>782.05540000000019</v>
      </c>
      <c r="D60" s="167">
        <f>'5 Вед'!AB385</f>
        <v>34765.525399999999</v>
      </c>
      <c r="E60" s="9"/>
    </row>
    <row r="61" spans="1:5" s="44" customFormat="1" ht="18.75" hidden="1" customHeight="1" x14ac:dyDescent="0.3">
      <c r="A61" s="31" t="s">
        <v>281</v>
      </c>
      <c r="B61" s="33" t="s">
        <v>641</v>
      </c>
      <c r="C61" s="126"/>
      <c r="D61" s="126"/>
      <c r="E61" s="9"/>
    </row>
    <row r="62" spans="1:5" s="165" customFormat="1" ht="18.75" x14ac:dyDescent="0.3">
      <c r="A62" s="41" t="s">
        <v>282</v>
      </c>
      <c r="B62" s="36" t="s">
        <v>642</v>
      </c>
      <c r="C62" s="168">
        <f>C63+C64</f>
        <v>210</v>
      </c>
      <c r="D62" s="168">
        <f>D63+D64</f>
        <v>6190</v>
      </c>
      <c r="E62" s="168" t="e">
        <f>E63+E64</f>
        <v>#REF!</v>
      </c>
    </row>
    <row r="63" spans="1:5" s="44" customFormat="1" ht="33.75" hidden="1" customHeight="1" x14ac:dyDescent="0.3">
      <c r="A63" s="31" t="s">
        <v>643</v>
      </c>
      <c r="B63" s="33" t="s">
        <v>644</v>
      </c>
      <c r="C63" s="126"/>
      <c r="D63" s="126"/>
      <c r="E63" s="9"/>
    </row>
    <row r="64" spans="1:5" s="44" customFormat="1" ht="18.75" x14ac:dyDescent="0.3">
      <c r="A64" s="31" t="s">
        <v>283</v>
      </c>
      <c r="B64" s="33" t="s">
        <v>645</v>
      </c>
      <c r="C64" s="167">
        <f>'5 Вед'!AA972</f>
        <v>210</v>
      </c>
      <c r="D64" s="167">
        <f>'5 Вед'!AB972</f>
        <v>6190</v>
      </c>
      <c r="E64" s="167" t="e">
        <f>'2018'!#REF!</f>
        <v>#REF!</v>
      </c>
    </row>
    <row r="65" spans="1:5" s="165" customFormat="1" ht="21" hidden="1" customHeight="1" x14ac:dyDescent="0.3">
      <c r="A65" s="41" t="s">
        <v>646</v>
      </c>
      <c r="B65" s="36" t="s">
        <v>647</v>
      </c>
      <c r="C65" s="168">
        <f>C66</f>
        <v>0</v>
      </c>
      <c r="D65" s="168">
        <f>D66</f>
        <v>0</v>
      </c>
      <c r="E65" s="168" t="e">
        <f>E66</f>
        <v>#REF!</v>
      </c>
    </row>
    <row r="66" spans="1:5" s="44" customFormat="1" ht="18" hidden="1" customHeight="1" x14ac:dyDescent="0.3">
      <c r="A66" s="31" t="s">
        <v>648</v>
      </c>
      <c r="B66" s="33" t="s">
        <v>649</v>
      </c>
      <c r="C66" s="167">
        <v>0</v>
      </c>
      <c r="D66" s="167">
        <v>0</v>
      </c>
      <c r="E66" s="167" t="e">
        <f>'2018'!#REF!</f>
        <v>#REF!</v>
      </c>
    </row>
    <row r="67" spans="1:5" s="165" customFormat="1" ht="28.5" customHeight="1" x14ac:dyDescent="0.3">
      <c r="A67" s="41" t="s">
        <v>285</v>
      </c>
      <c r="B67" s="18" t="s">
        <v>650</v>
      </c>
      <c r="C67" s="168">
        <f>C68+C70</f>
        <v>1644.3200000000002</v>
      </c>
      <c r="D67" s="168">
        <f>D68+D70</f>
        <v>59144.32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651</v>
      </c>
      <c r="C68" s="167">
        <f>'5 Вед'!AA527</f>
        <v>0</v>
      </c>
      <c r="D68" s="167">
        <f>'5 Вед'!AB527</f>
        <v>35330</v>
      </c>
      <c r="E68" s="16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652</v>
      </c>
      <c r="C69" s="167">
        <v>0</v>
      </c>
      <c r="D69" s="167">
        <v>0</v>
      </c>
      <c r="E69" s="9"/>
    </row>
    <row r="70" spans="1:5" s="44" customFormat="1" ht="18.75" x14ac:dyDescent="0.3">
      <c r="A70" s="31" t="s">
        <v>288</v>
      </c>
      <c r="B70" s="33" t="s">
        <v>653</v>
      </c>
      <c r="C70" s="167">
        <f>'5 Вед'!AA531</f>
        <v>1644.3200000000002</v>
      </c>
      <c r="D70" s="167">
        <f>'5 Вед'!AB531</f>
        <v>23814.32</v>
      </c>
      <c r="E70" s="9"/>
    </row>
    <row r="71" spans="1:5" s="44" customFormat="1" ht="18.75" hidden="1" x14ac:dyDescent="0.3">
      <c r="A71" s="8" t="s">
        <v>678</v>
      </c>
      <c r="B71" s="127" t="s">
        <v>679</v>
      </c>
      <c r="C71" s="167">
        <f>'5 Вед'!AA1138</f>
        <v>0</v>
      </c>
      <c r="D71" s="167">
        <f>'5 Вед'!AB1138</f>
        <v>0</v>
      </c>
      <c r="E71" s="167" t="e">
        <f>'2018'!#REF!</f>
        <v>#REF!</v>
      </c>
    </row>
    <row r="72" spans="1:5" s="165" customFormat="1" ht="18.75" x14ac:dyDescent="0.3">
      <c r="A72" s="344" t="s">
        <v>292</v>
      </c>
      <c r="B72" s="345"/>
      <c r="C72" s="346">
        <f>C9+C18+C21+C27+C35+C42+C48+C51+C57+C62+C65+C67+C71</f>
        <v>242744.33891000002</v>
      </c>
      <c r="D72" s="346">
        <f>D9+D18+D21+D27+D35+D42+D48+D51+D57+D62+D65+D67+D71</f>
        <v>1616549.9289099998</v>
      </c>
      <c r="E72" s="168" t="e">
        <f>E9+E18+E21+E27+E35+E40+E42+E48+E51+E57+E62+E65+E67+E71</f>
        <v>#REF!</v>
      </c>
    </row>
    <row r="73" spans="1:5" s="44" customFormat="1" ht="20.25" hidden="1" customHeight="1" x14ac:dyDescent="0.3">
      <c r="A73" s="171"/>
      <c r="B73" s="171"/>
      <c r="C73" s="172" t="e">
        <f>'2018'!#REF!</f>
        <v>#REF!</v>
      </c>
      <c r="D73" s="172" t="e">
        <f>'2018'!#REF!</f>
        <v>#REF!</v>
      </c>
      <c r="E73" s="172" t="e">
        <f>'2018'!#REF!</f>
        <v>#REF!</v>
      </c>
    </row>
    <row r="74" spans="1:5" s="44" customFormat="1" ht="18.75" hidden="1" x14ac:dyDescent="0.3">
      <c r="A74" s="1"/>
      <c r="B74" s="98"/>
      <c r="C74" s="169" t="e">
        <f>C72-C73</f>
        <v>#REF!</v>
      </c>
      <c r="D74" s="169" t="e">
        <f>D72-D73</f>
        <v>#REF!</v>
      </c>
      <c r="E74" s="169" t="e">
        <f>E72-E73</f>
        <v>#REF!</v>
      </c>
    </row>
    <row r="75" spans="1:5" s="44" customFormat="1" ht="18.75" hidden="1" x14ac:dyDescent="0.3">
      <c r="A75" s="1"/>
      <c r="B75" s="98"/>
      <c r="C75" s="4"/>
      <c r="D75" s="3"/>
      <c r="E75" s="3"/>
    </row>
    <row r="76" spans="1:5" s="44" customFormat="1" ht="18.75" hidden="1" x14ac:dyDescent="0.3">
      <c r="A76" s="1"/>
      <c r="B76" s="98"/>
      <c r="C76" s="169">
        <f>'2018'!M1160</f>
        <v>0</v>
      </c>
      <c r="D76" s="197">
        <f>'2018'!N1160</f>
        <v>0</v>
      </c>
      <c r="E76" s="3"/>
    </row>
    <row r="77" spans="1:5" s="44" customFormat="1" ht="18.75" hidden="1" x14ac:dyDescent="0.3">
      <c r="A77" s="1"/>
      <c r="B77" s="98"/>
      <c r="C77" s="169">
        <f>C72-C76</f>
        <v>242744.33891000002</v>
      </c>
      <c r="D77" s="169">
        <f>D72-D76</f>
        <v>1616549.9289099998</v>
      </c>
      <c r="E77" s="16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78" customWidth="1"/>
    <col min="2" max="2" width="47.42578125" style="79" customWidth="1"/>
    <col min="3" max="3" width="9.7109375" style="80" customWidth="1"/>
    <col min="4" max="4" width="15.28515625" style="80" customWidth="1"/>
    <col min="5" max="5" width="15.140625" style="80" customWidth="1"/>
    <col min="6" max="6" width="12.85546875" style="80" customWidth="1"/>
    <col min="7" max="7" width="21.42578125" style="80" customWidth="1"/>
    <col min="8" max="254" width="9.140625" style="81" customWidth="1"/>
    <col min="255" max="255" width="3.5703125" style="81" customWidth="1"/>
    <col min="256" max="16384" width="40.85546875" style="81"/>
  </cols>
  <sheetData>
    <row r="1" spans="1:256" x14ac:dyDescent="0.2">
      <c r="E1" s="377" t="s">
        <v>582</v>
      </c>
      <c r="F1" s="377"/>
      <c r="G1" s="377"/>
    </row>
    <row r="2" spans="1:256" ht="58.5" customHeight="1" x14ac:dyDescent="0.2">
      <c r="F2" s="356" t="s">
        <v>444</v>
      </c>
      <c r="G2" s="356"/>
      <c r="H2" s="43"/>
    </row>
    <row r="3" spans="1:256" ht="51" customHeight="1" x14ac:dyDescent="0.3">
      <c r="A3" s="378" t="s">
        <v>670</v>
      </c>
      <c r="B3" s="378"/>
      <c r="C3" s="378"/>
      <c r="D3" s="378"/>
      <c r="E3" s="378"/>
      <c r="F3" s="378"/>
      <c r="G3" s="37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  <c r="AR3" s="88"/>
      <c r="AS3" s="88"/>
      <c r="AT3" s="88"/>
      <c r="AU3" s="88"/>
      <c r="AV3" s="88"/>
      <c r="AW3" s="88"/>
      <c r="AX3" s="88"/>
      <c r="AY3" s="88"/>
      <c r="AZ3" s="88"/>
      <c r="BA3" s="88"/>
      <c r="BB3" s="88"/>
      <c r="BC3" s="88"/>
      <c r="BD3" s="88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  <c r="CC3" s="88"/>
      <c r="CD3" s="88"/>
      <c r="CE3" s="88"/>
      <c r="CF3" s="88"/>
      <c r="CG3" s="88"/>
      <c r="CH3" s="88"/>
      <c r="CI3" s="88"/>
      <c r="CJ3" s="88"/>
      <c r="CK3" s="88"/>
      <c r="CL3" s="88"/>
      <c r="CM3" s="88"/>
      <c r="CN3" s="88"/>
      <c r="CO3" s="88"/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  <c r="DN3" s="88"/>
      <c r="DO3" s="88"/>
      <c r="DP3" s="88"/>
      <c r="DQ3" s="88"/>
      <c r="DR3" s="88"/>
      <c r="DS3" s="88"/>
      <c r="DT3" s="88"/>
      <c r="DU3" s="88"/>
      <c r="DV3" s="88"/>
      <c r="DW3" s="88"/>
      <c r="DX3" s="88"/>
      <c r="DY3" s="88"/>
      <c r="DZ3" s="88"/>
      <c r="EA3" s="88"/>
      <c r="EB3" s="88"/>
      <c r="EC3" s="88"/>
      <c r="ED3" s="88"/>
      <c r="EE3" s="88"/>
      <c r="EF3" s="88"/>
      <c r="EG3" s="88"/>
      <c r="EH3" s="88"/>
      <c r="EI3" s="88"/>
      <c r="EJ3" s="88"/>
      <c r="EK3" s="88"/>
      <c r="EL3" s="88"/>
      <c r="EM3" s="88"/>
      <c r="EN3" s="88"/>
      <c r="EO3" s="88"/>
      <c r="EP3" s="88"/>
      <c r="EQ3" s="88"/>
      <c r="ER3" s="88"/>
      <c r="ES3" s="88"/>
      <c r="ET3" s="88"/>
      <c r="EU3" s="88"/>
      <c r="EV3" s="88"/>
      <c r="EW3" s="88"/>
      <c r="EX3" s="88"/>
      <c r="EY3" s="88"/>
      <c r="EZ3" s="88"/>
      <c r="FA3" s="88"/>
      <c r="FB3" s="88"/>
      <c r="FC3" s="88"/>
      <c r="FD3" s="88"/>
      <c r="FE3" s="88"/>
      <c r="FF3" s="88"/>
      <c r="FG3" s="88"/>
      <c r="FH3" s="88"/>
      <c r="FI3" s="88"/>
      <c r="FJ3" s="88"/>
      <c r="FK3" s="88"/>
      <c r="FL3" s="88"/>
      <c r="FM3" s="88"/>
      <c r="FN3" s="88"/>
      <c r="FO3" s="88"/>
      <c r="FP3" s="88"/>
      <c r="FQ3" s="88"/>
      <c r="FR3" s="88"/>
      <c r="FS3" s="88"/>
      <c r="FT3" s="88"/>
      <c r="FU3" s="88"/>
      <c r="FV3" s="88"/>
      <c r="FW3" s="88"/>
      <c r="FX3" s="88"/>
      <c r="FY3" s="88"/>
      <c r="FZ3" s="88"/>
      <c r="GA3" s="88"/>
      <c r="GB3" s="88"/>
      <c r="GC3" s="88"/>
      <c r="GD3" s="88"/>
      <c r="GE3" s="88"/>
      <c r="GF3" s="88"/>
      <c r="GG3" s="88"/>
      <c r="GH3" s="88"/>
      <c r="GI3" s="88"/>
      <c r="GJ3" s="88"/>
      <c r="GK3" s="88"/>
      <c r="GL3" s="88"/>
      <c r="GM3" s="88"/>
      <c r="GN3" s="88"/>
      <c r="GO3" s="88"/>
      <c r="GP3" s="88"/>
      <c r="GQ3" s="88"/>
      <c r="GR3" s="88"/>
      <c r="GS3" s="88"/>
      <c r="GT3" s="88"/>
      <c r="GU3" s="88"/>
      <c r="GV3" s="88"/>
      <c r="GW3" s="88"/>
      <c r="GX3" s="88"/>
      <c r="GY3" s="88"/>
      <c r="GZ3" s="88"/>
      <c r="HA3" s="88"/>
      <c r="HB3" s="88"/>
      <c r="HC3" s="88"/>
      <c r="HD3" s="88"/>
      <c r="HE3" s="88"/>
      <c r="HF3" s="88"/>
      <c r="HG3" s="88"/>
      <c r="HH3" s="88"/>
      <c r="HI3" s="88"/>
      <c r="HJ3" s="88"/>
      <c r="HK3" s="88"/>
      <c r="HL3" s="88"/>
      <c r="HM3" s="88"/>
      <c r="HN3" s="88"/>
      <c r="HO3" s="88"/>
      <c r="HP3" s="88"/>
      <c r="HQ3" s="88"/>
      <c r="HR3" s="88"/>
      <c r="HS3" s="88"/>
      <c r="HT3" s="88"/>
      <c r="HU3" s="88"/>
      <c r="HV3" s="88"/>
      <c r="HW3" s="88"/>
      <c r="HX3" s="88"/>
      <c r="HY3" s="88"/>
      <c r="HZ3" s="88"/>
      <c r="IA3" s="88"/>
      <c r="IB3" s="88"/>
      <c r="IC3" s="88"/>
      <c r="ID3" s="88"/>
      <c r="IE3" s="88"/>
      <c r="IF3" s="88"/>
      <c r="IG3" s="88"/>
      <c r="IH3" s="88"/>
      <c r="II3" s="88"/>
      <c r="IJ3" s="88"/>
      <c r="IK3" s="88"/>
      <c r="IL3" s="88"/>
      <c r="IM3" s="88"/>
      <c r="IN3" s="88"/>
      <c r="IO3" s="88"/>
      <c r="IP3" s="88"/>
      <c r="IQ3" s="88"/>
      <c r="IR3" s="88"/>
      <c r="IS3" s="88"/>
      <c r="IT3" s="88"/>
      <c r="IU3" s="88"/>
      <c r="IV3" s="88"/>
    </row>
    <row r="4" spans="1:256" ht="18" x14ac:dyDescent="0.25">
      <c r="A4" s="132"/>
      <c r="B4" s="132"/>
      <c r="C4" s="132"/>
      <c r="D4" s="132"/>
      <c r="E4" s="133"/>
      <c r="F4" s="379" t="s">
        <v>547</v>
      </c>
      <c r="G4" s="379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  <c r="CX4" s="91"/>
      <c r="CY4" s="91"/>
      <c r="CZ4" s="91"/>
      <c r="DA4" s="91"/>
      <c r="DB4" s="91"/>
      <c r="DC4" s="91"/>
      <c r="DD4" s="91"/>
      <c r="DE4" s="91"/>
      <c r="DF4" s="91"/>
      <c r="DG4" s="91"/>
      <c r="DH4" s="91"/>
      <c r="DI4" s="91"/>
      <c r="DJ4" s="91"/>
      <c r="DK4" s="91"/>
      <c r="DL4" s="91"/>
      <c r="DM4" s="91"/>
      <c r="DN4" s="91"/>
      <c r="DO4" s="91"/>
      <c r="DP4" s="91"/>
      <c r="DQ4" s="91"/>
      <c r="DR4" s="91"/>
      <c r="DS4" s="91"/>
      <c r="DT4" s="91"/>
      <c r="DU4" s="91"/>
      <c r="DV4" s="91"/>
      <c r="DW4" s="91"/>
      <c r="DX4" s="91"/>
      <c r="DY4" s="91"/>
      <c r="DZ4" s="91"/>
      <c r="EA4" s="91"/>
      <c r="EB4" s="91"/>
      <c r="EC4" s="91"/>
      <c r="ED4" s="91"/>
      <c r="EE4" s="91"/>
      <c r="EF4" s="91"/>
      <c r="EG4" s="91"/>
      <c r="EH4" s="91"/>
      <c r="EI4" s="91"/>
      <c r="EJ4" s="91"/>
      <c r="EK4" s="91"/>
      <c r="EL4" s="91"/>
      <c r="EM4" s="91"/>
      <c r="EN4" s="91"/>
      <c r="EO4" s="91"/>
      <c r="EP4" s="91"/>
      <c r="EQ4" s="91"/>
      <c r="ER4" s="91"/>
      <c r="ES4" s="91"/>
      <c r="ET4" s="91"/>
      <c r="EU4" s="91"/>
      <c r="EV4" s="91"/>
      <c r="EW4" s="91"/>
      <c r="EX4" s="91"/>
      <c r="EY4" s="91"/>
      <c r="EZ4" s="91"/>
      <c r="FA4" s="91"/>
      <c r="FB4" s="91"/>
      <c r="FC4" s="91"/>
      <c r="FD4" s="91"/>
      <c r="FE4" s="91"/>
      <c r="FF4" s="91"/>
      <c r="FG4" s="91"/>
      <c r="FH4" s="91"/>
      <c r="FI4" s="91"/>
      <c r="FJ4" s="91"/>
      <c r="FK4" s="91"/>
      <c r="FL4" s="91"/>
      <c r="FM4" s="91"/>
      <c r="FN4" s="91"/>
      <c r="FO4" s="91"/>
      <c r="FP4" s="91"/>
      <c r="FQ4" s="91"/>
      <c r="FR4" s="91"/>
      <c r="FS4" s="91"/>
      <c r="FT4" s="91"/>
      <c r="FU4" s="91"/>
      <c r="FV4" s="91"/>
      <c r="FW4" s="91"/>
      <c r="FX4" s="91"/>
      <c r="FY4" s="91"/>
      <c r="FZ4" s="91"/>
      <c r="GA4" s="91"/>
      <c r="GB4" s="91"/>
      <c r="GC4" s="91"/>
      <c r="GD4" s="91"/>
      <c r="GE4" s="91"/>
      <c r="GF4" s="91"/>
      <c r="GG4" s="91"/>
      <c r="GH4" s="91"/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/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/>
      <c r="IQ4" s="91"/>
      <c r="IR4" s="91"/>
      <c r="IS4" s="91"/>
      <c r="IT4" s="91"/>
      <c r="IU4" s="91"/>
      <c r="IV4" s="91"/>
    </row>
    <row r="5" spans="1:256" ht="25.5" x14ac:dyDescent="0.2">
      <c r="A5" s="48" t="s">
        <v>562</v>
      </c>
      <c r="B5" s="48" t="s">
        <v>441</v>
      </c>
      <c r="C5" s="18" t="s">
        <v>294</v>
      </c>
      <c r="D5" s="18" t="s">
        <v>573</v>
      </c>
      <c r="E5" s="18" t="s">
        <v>574</v>
      </c>
      <c r="F5" s="18" t="s">
        <v>575</v>
      </c>
      <c r="G5" s="48" t="s">
        <v>373</v>
      </c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  <c r="CO5" s="92"/>
      <c r="CP5" s="92"/>
      <c r="CQ5" s="92"/>
      <c r="CR5" s="92"/>
      <c r="CS5" s="92"/>
      <c r="CT5" s="92"/>
      <c r="CU5" s="92"/>
      <c r="CV5" s="92"/>
      <c r="CW5" s="92"/>
      <c r="CX5" s="92"/>
      <c r="CY5" s="92"/>
      <c r="CZ5" s="92"/>
      <c r="DA5" s="92"/>
      <c r="DB5" s="92"/>
      <c r="DC5" s="92"/>
      <c r="DD5" s="92"/>
      <c r="DE5" s="92"/>
      <c r="DF5" s="92"/>
      <c r="DG5" s="92"/>
      <c r="DH5" s="92"/>
      <c r="DI5" s="92"/>
      <c r="DJ5" s="92"/>
      <c r="DK5" s="92"/>
      <c r="DL5" s="92"/>
      <c r="DM5" s="92"/>
      <c r="DN5" s="92"/>
      <c r="DO5" s="92"/>
      <c r="DP5" s="92"/>
      <c r="DQ5" s="92"/>
      <c r="DR5" s="92"/>
      <c r="DS5" s="92"/>
      <c r="DT5" s="92"/>
      <c r="DU5" s="92"/>
      <c r="DV5" s="92"/>
      <c r="DW5" s="92"/>
      <c r="DX5" s="92"/>
      <c r="DY5" s="92"/>
      <c r="DZ5" s="92"/>
      <c r="EA5" s="92"/>
      <c r="EB5" s="92"/>
      <c r="EC5" s="92"/>
      <c r="ED5" s="92"/>
      <c r="EE5" s="92"/>
      <c r="EF5" s="92"/>
      <c r="EG5" s="92"/>
      <c r="EH5" s="92"/>
      <c r="EI5" s="92"/>
      <c r="EJ5" s="92"/>
      <c r="EK5" s="92"/>
      <c r="EL5" s="92"/>
      <c r="EM5" s="92"/>
      <c r="EN5" s="92"/>
      <c r="EO5" s="92"/>
      <c r="EP5" s="92"/>
      <c r="EQ5" s="92"/>
      <c r="ER5" s="92"/>
      <c r="ES5" s="92"/>
      <c r="ET5" s="92"/>
      <c r="EU5" s="92"/>
      <c r="EV5" s="92"/>
      <c r="EW5" s="92"/>
      <c r="EX5" s="92"/>
      <c r="EY5" s="92"/>
      <c r="EZ5" s="92"/>
      <c r="FA5" s="92"/>
      <c r="FB5" s="92"/>
      <c r="FC5" s="92"/>
      <c r="FD5" s="92"/>
      <c r="FE5" s="92"/>
      <c r="FF5" s="92"/>
      <c r="FG5" s="92"/>
      <c r="FH5" s="92"/>
      <c r="FI5" s="92"/>
      <c r="FJ5" s="92"/>
      <c r="FK5" s="92"/>
      <c r="FL5" s="92"/>
      <c r="FM5" s="92"/>
      <c r="FN5" s="92"/>
      <c r="FO5" s="92"/>
      <c r="FP5" s="92"/>
      <c r="FQ5" s="92"/>
      <c r="FR5" s="92"/>
      <c r="FS5" s="92"/>
      <c r="FT5" s="92"/>
      <c r="FU5" s="92"/>
      <c r="FV5" s="92"/>
      <c r="FW5" s="92"/>
      <c r="FX5" s="92"/>
      <c r="FY5" s="92"/>
      <c r="FZ5" s="92"/>
      <c r="GA5" s="92"/>
      <c r="GB5" s="92"/>
      <c r="GC5" s="92"/>
      <c r="GD5" s="92"/>
      <c r="GE5" s="92"/>
      <c r="GF5" s="92"/>
      <c r="GG5" s="92"/>
      <c r="GH5" s="92"/>
      <c r="GI5" s="92"/>
      <c r="GJ5" s="92"/>
      <c r="GK5" s="92"/>
      <c r="GL5" s="92"/>
      <c r="GM5" s="92"/>
      <c r="GN5" s="92"/>
      <c r="GO5" s="92"/>
      <c r="GP5" s="92"/>
      <c r="GQ5" s="92"/>
      <c r="GR5" s="92"/>
      <c r="GS5" s="92"/>
      <c r="GT5" s="92"/>
      <c r="GU5" s="92"/>
      <c r="GV5" s="92"/>
      <c r="GW5" s="92"/>
      <c r="GX5" s="92"/>
      <c r="GY5" s="92"/>
      <c r="GZ5" s="92"/>
      <c r="HA5" s="92"/>
      <c r="HB5" s="92"/>
      <c r="HC5" s="92"/>
      <c r="HD5" s="92"/>
      <c r="HE5" s="92"/>
      <c r="HF5" s="92"/>
      <c r="HG5" s="92"/>
      <c r="HH5" s="92"/>
      <c r="HI5" s="92"/>
      <c r="HJ5" s="92"/>
      <c r="HK5" s="92"/>
      <c r="HL5" s="92"/>
      <c r="HM5" s="92"/>
      <c r="HN5" s="92"/>
      <c r="HO5" s="92"/>
      <c r="HP5" s="92"/>
      <c r="HQ5" s="92"/>
      <c r="HR5" s="92"/>
      <c r="HS5" s="92"/>
      <c r="HT5" s="92"/>
      <c r="HU5" s="92"/>
      <c r="HV5" s="92"/>
      <c r="HW5" s="92"/>
      <c r="HX5" s="92"/>
      <c r="HY5" s="92"/>
      <c r="HZ5" s="92"/>
      <c r="IA5" s="92"/>
      <c r="IB5" s="92"/>
      <c r="IC5" s="92"/>
      <c r="ID5" s="92"/>
      <c r="IE5" s="92"/>
      <c r="IF5" s="92"/>
      <c r="IG5" s="92"/>
      <c r="IH5" s="92"/>
      <c r="II5" s="92"/>
      <c r="IJ5" s="92"/>
      <c r="IK5" s="92"/>
      <c r="IL5" s="92"/>
      <c r="IM5" s="92"/>
      <c r="IN5" s="92"/>
      <c r="IO5" s="92"/>
      <c r="IP5" s="92"/>
      <c r="IQ5" s="92"/>
      <c r="IR5" s="92"/>
      <c r="IS5" s="92"/>
      <c r="IT5" s="92"/>
      <c r="IU5" s="92"/>
      <c r="IV5" s="92"/>
    </row>
    <row r="6" spans="1:256" ht="15" x14ac:dyDescent="0.2">
      <c r="A6" s="134">
        <v>1</v>
      </c>
      <c r="B6" s="134">
        <v>2</v>
      </c>
      <c r="C6" s="135" t="s">
        <v>560</v>
      </c>
      <c r="D6" s="135" t="s">
        <v>578</v>
      </c>
      <c r="E6" s="135" t="s">
        <v>579</v>
      </c>
      <c r="F6" s="135" t="s">
        <v>580</v>
      </c>
      <c r="G6" s="134">
        <v>8</v>
      </c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  <c r="IU6" s="93"/>
      <c r="IV6" s="93"/>
    </row>
    <row r="7" spans="1:256" ht="18" x14ac:dyDescent="0.25">
      <c r="A7" s="134"/>
      <c r="B7" s="136"/>
      <c r="C7" s="135"/>
      <c r="D7" s="135"/>
      <c r="E7" s="135"/>
      <c r="F7" s="135"/>
      <c r="G7" s="137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  <c r="DQ7" s="91"/>
      <c r="DR7" s="91"/>
      <c r="DS7" s="91"/>
      <c r="DT7" s="91"/>
      <c r="DU7" s="91"/>
      <c r="DV7" s="91"/>
      <c r="DW7" s="91"/>
      <c r="DX7" s="91"/>
      <c r="DY7" s="91"/>
      <c r="DZ7" s="91"/>
      <c r="EA7" s="91"/>
      <c r="EB7" s="91"/>
      <c r="EC7" s="91"/>
      <c r="ED7" s="91"/>
      <c r="EE7" s="91"/>
      <c r="EF7" s="91"/>
      <c r="EG7" s="91"/>
      <c r="EH7" s="91"/>
      <c r="EI7" s="91"/>
      <c r="EJ7" s="91"/>
      <c r="EK7" s="91"/>
      <c r="EL7" s="91"/>
      <c r="EM7" s="91"/>
      <c r="EN7" s="91"/>
      <c r="EO7" s="91"/>
      <c r="EP7" s="91"/>
      <c r="EQ7" s="91"/>
      <c r="ER7" s="91"/>
      <c r="ES7" s="91"/>
      <c r="ET7" s="91"/>
      <c r="EU7" s="91"/>
      <c r="EV7" s="91"/>
      <c r="EW7" s="91"/>
      <c r="EX7" s="91"/>
      <c r="EY7" s="91"/>
      <c r="EZ7" s="91"/>
      <c r="FA7" s="91"/>
      <c r="FB7" s="91"/>
      <c r="FC7" s="91"/>
      <c r="FD7" s="91"/>
      <c r="FE7" s="91"/>
      <c r="FF7" s="91"/>
      <c r="FG7" s="91"/>
      <c r="FH7" s="91"/>
      <c r="FI7" s="91"/>
      <c r="FJ7" s="91"/>
      <c r="FK7" s="91"/>
      <c r="FL7" s="91"/>
      <c r="FM7" s="91"/>
      <c r="FN7" s="91"/>
      <c r="FO7" s="91"/>
      <c r="FP7" s="91"/>
      <c r="FQ7" s="91"/>
      <c r="FR7" s="91"/>
      <c r="FS7" s="91"/>
      <c r="FT7" s="91"/>
      <c r="FU7" s="91"/>
      <c r="FV7" s="91"/>
      <c r="FW7" s="91"/>
      <c r="FX7" s="91"/>
      <c r="FY7" s="91"/>
      <c r="FZ7" s="91"/>
      <c r="GA7" s="91"/>
      <c r="GB7" s="91"/>
      <c r="GC7" s="91"/>
      <c r="GD7" s="91"/>
      <c r="GE7" s="91"/>
      <c r="GF7" s="91"/>
      <c r="GG7" s="91"/>
      <c r="GH7" s="91"/>
      <c r="GI7" s="91"/>
      <c r="GJ7" s="91"/>
      <c r="GK7" s="91"/>
      <c r="GL7" s="91"/>
      <c r="GM7" s="91"/>
      <c r="GN7" s="91"/>
      <c r="GO7" s="91"/>
      <c r="GP7" s="91"/>
      <c r="GQ7" s="91"/>
      <c r="GR7" s="91"/>
      <c r="GS7" s="91"/>
      <c r="GT7" s="91"/>
      <c r="GU7" s="91"/>
      <c r="GV7" s="91"/>
      <c r="GW7" s="91"/>
      <c r="GX7" s="91"/>
      <c r="GY7" s="91"/>
      <c r="GZ7" s="91"/>
      <c r="HA7" s="91"/>
      <c r="HB7" s="91"/>
      <c r="HC7" s="91"/>
      <c r="HD7" s="91"/>
      <c r="HE7" s="91"/>
      <c r="HF7" s="91"/>
      <c r="HG7" s="91"/>
      <c r="HH7" s="91"/>
      <c r="HI7" s="91"/>
      <c r="HJ7" s="91"/>
      <c r="HK7" s="91"/>
      <c r="HL7" s="91"/>
      <c r="HM7" s="91"/>
      <c r="HN7" s="91"/>
      <c r="HO7" s="91"/>
      <c r="HP7" s="91"/>
      <c r="HQ7" s="91"/>
      <c r="HR7" s="91"/>
      <c r="HS7" s="91"/>
      <c r="HT7" s="91"/>
      <c r="HU7" s="91"/>
      <c r="HV7" s="91"/>
      <c r="HW7" s="91"/>
      <c r="HX7" s="91"/>
      <c r="HY7" s="91"/>
      <c r="HZ7" s="91"/>
      <c r="IA7" s="91"/>
      <c r="IB7" s="91"/>
      <c r="IC7" s="91"/>
      <c r="ID7" s="91"/>
      <c r="IE7" s="91"/>
      <c r="IF7" s="91"/>
      <c r="IG7" s="91"/>
      <c r="IH7" s="91"/>
      <c r="II7" s="91"/>
      <c r="IJ7" s="91"/>
      <c r="IK7" s="91"/>
      <c r="IL7" s="91"/>
      <c r="IM7" s="91"/>
      <c r="IN7" s="91"/>
      <c r="IO7" s="91"/>
      <c r="IP7" s="91"/>
      <c r="IQ7" s="91"/>
      <c r="IR7" s="91"/>
      <c r="IS7" s="91"/>
      <c r="IT7" s="91"/>
      <c r="IU7" s="91"/>
      <c r="IV7" s="91"/>
    </row>
    <row r="8" spans="1:256" ht="18" x14ac:dyDescent="0.25">
      <c r="A8" s="134"/>
      <c r="B8" s="136"/>
      <c r="C8" s="135"/>
      <c r="D8" s="135"/>
      <c r="E8" s="135"/>
      <c r="F8" s="135"/>
      <c r="G8" s="137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  <c r="DQ8" s="91"/>
      <c r="DR8" s="91"/>
      <c r="DS8" s="91"/>
      <c r="DT8" s="91"/>
      <c r="DU8" s="91"/>
      <c r="DV8" s="91"/>
      <c r="DW8" s="91"/>
      <c r="DX8" s="91"/>
      <c r="DY8" s="91"/>
      <c r="DZ8" s="91"/>
      <c r="EA8" s="91"/>
      <c r="EB8" s="91"/>
      <c r="EC8" s="91"/>
      <c r="ED8" s="91"/>
      <c r="EE8" s="91"/>
      <c r="EF8" s="91"/>
      <c r="EG8" s="91"/>
      <c r="EH8" s="91"/>
      <c r="EI8" s="91"/>
      <c r="EJ8" s="91"/>
      <c r="EK8" s="91"/>
      <c r="EL8" s="91"/>
      <c r="EM8" s="91"/>
      <c r="EN8" s="91"/>
      <c r="EO8" s="91"/>
      <c r="EP8" s="91"/>
      <c r="EQ8" s="91"/>
      <c r="ER8" s="91"/>
      <c r="ES8" s="91"/>
      <c r="ET8" s="91"/>
      <c r="EU8" s="91"/>
      <c r="EV8" s="91"/>
      <c r="EW8" s="91"/>
      <c r="EX8" s="91"/>
      <c r="EY8" s="91"/>
      <c r="EZ8" s="91"/>
      <c r="FA8" s="91"/>
      <c r="FB8" s="91"/>
      <c r="FC8" s="91"/>
      <c r="FD8" s="91"/>
      <c r="FE8" s="91"/>
      <c r="FF8" s="91"/>
      <c r="FG8" s="91"/>
      <c r="FH8" s="91"/>
      <c r="FI8" s="91"/>
      <c r="FJ8" s="91"/>
      <c r="FK8" s="91"/>
      <c r="FL8" s="91"/>
      <c r="FM8" s="91"/>
      <c r="FN8" s="91"/>
      <c r="FO8" s="91"/>
      <c r="FP8" s="91"/>
      <c r="FQ8" s="91"/>
      <c r="FR8" s="91"/>
      <c r="FS8" s="91"/>
      <c r="FT8" s="91"/>
      <c r="FU8" s="91"/>
      <c r="FV8" s="91"/>
      <c r="FW8" s="91"/>
      <c r="FX8" s="91"/>
      <c r="FY8" s="91"/>
      <c r="FZ8" s="91"/>
      <c r="GA8" s="91"/>
      <c r="GB8" s="91"/>
      <c r="GC8" s="91"/>
      <c r="GD8" s="91"/>
      <c r="GE8" s="91"/>
      <c r="GF8" s="91"/>
      <c r="GG8" s="91"/>
      <c r="GH8" s="91"/>
      <c r="GI8" s="91"/>
      <c r="GJ8" s="91"/>
      <c r="GK8" s="91"/>
      <c r="GL8" s="91"/>
      <c r="GM8" s="91"/>
      <c r="GN8" s="91"/>
      <c r="GO8" s="91"/>
      <c r="GP8" s="91"/>
      <c r="GQ8" s="91"/>
      <c r="GR8" s="91"/>
      <c r="GS8" s="91"/>
      <c r="GT8" s="91"/>
      <c r="GU8" s="91"/>
      <c r="GV8" s="91"/>
      <c r="GW8" s="91"/>
      <c r="GX8" s="91"/>
      <c r="GY8" s="91"/>
      <c r="GZ8" s="91"/>
      <c r="HA8" s="91"/>
      <c r="HB8" s="91"/>
      <c r="HC8" s="91"/>
      <c r="HD8" s="91"/>
      <c r="HE8" s="91"/>
      <c r="HF8" s="91"/>
      <c r="HG8" s="91"/>
      <c r="HH8" s="91"/>
      <c r="HI8" s="91"/>
      <c r="HJ8" s="91"/>
      <c r="HK8" s="91"/>
      <c r="HL8" s="91"/>
      <c r="HM8" s="91"/>
      <c r="HN8" s="91"/>
      <c r="HO8" s="91"/>
      <c r="HP8" s="91"/>
      <c r="HQ8" s="91"/>
      <c r="HR8" s="91"/>
      <c r="HS8" s="91"/>
      <c r="HT8" s="91"/>
      <c r="HU8" s="91"/>
      <c r="HV8" s="91"/>
      <c r="HW8" s="91"/>
      <c r="HX8" s="91"/>
      <c r="HY8" s="91"/>
      <c r="HZ8" s="91"/>
      <c r="IA8" s="91"/>
      <c r="IB8" s="91"/>
      <c r="IC8" s="91"/>
      <c r="ID8" s="91"/>
      <c r="IE8" s="91"/>
      <c r="IF8" s="91"/>
      <c r="IG8" s="91"/>
      <c r="IH8" s="91"/>
      <c r="II8" s="91"/>
      <c r="IJ8" s="91"/>
      <c r="IK8" s="91"/>
      <c r="IL8" s="91"/>
      <c r="IM8" s="91"/>
      <c r="IN8" s="91"/>
      <c r="IO8" s="91"/>
      <c r="IP8" s="91"/>
      <c r="IQ8" s="91"/>
      <c r="IR8" s="91"/>
      <c r="IS8" s="91"/>
      <c r="IT8" s="91"/>
      <c r="IU8" s="91"/>
      <c r="IV8" s="91"/>
    </row>
    <row r="9" spans="1:256" ht="18.75" x14ac:dyDescent="0.3">
      <c r="A9" s="138"/>
      <c r="B9" s="136"/>
      <c r="C9" s="135"/>
      <c r="D9" s="135"/>
      <c r="E9" s="135"/>
      <c r="F9" s="135"/>
      <c r="G9" s="137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  <c r="CJ9" s="94"/>
      <c r="CK9" s="94"/>
      <c r="CL9" s="94"/>
      <c r="CM9" s="94"/>
      <c r="CN9" s="94"/>
      <c r="CO9" s="94"/>
      <c r="CP9" s="94"/>
      <c r="CQ9" s="94"/>
      <c r="CR9" s="94"/>
      <c r="CS9" s="94"/>
      <c r="CT9" s="94"/>
      <c r="CU9" s="94"/>
      <c r="CV9" s="94"/>
      <c r="CW9" s="94"/>
      <c r="CX9" s="94"/>
      <c r="CY9" s="94"/>
      <c r="CZ9" s="94"/>
      <c r="DA9" s="94"/>
      <c r="DB9" s="94"/>
      <c r="DC9" s="94"/>
      <c r="DD9" s="94"/>
      <c r="DE9" s="94"/>
      <c r="DF9" s="94"/>
      <c r="DG9" s="94"/>
      <c r="DH9" s="94"/>
      <c r="DI9" s="94"/>
      <c r="DJ9" s="94"/>
      <c r="DK9" s="94"/>
      <c r="DL9" s="94"/>
      <c r="DM9" s="94"/>
      <c r="DN9" s="94"/>
      <c r="DO9" s="94"/>
      <c r="DP9" s="94"/>
      <c r="DQ9" s="94"/>
      <c r="DR9" s="94"/>
      <c r="DS9" s="94"/>
      <c r="DT9" s="94"/>
      <c r="DU9" s="94"/>
      <c r="DV9" s="94"/>
      <c r="DW9" s="94"/>
      <c r="DX9" s="94"/>
      <c r="DY9" s="94"/>
      <c r="DZ9" s="94"/>
      <c r="EA9" s="94"/>
      <c r="EB9" s="94"/>
      <c r="EC9" s="94"/>
      <c r="ED9" s="94"/>
      <c r="EE9" s="94"/>
      <c r="EF9" s="94"/>
      <c r="EG9" s="94"/>
      <c r="EH9" s="94"/>
      <c r="EI9" s="94"/>
      <c r="EJ9" s="94"/>
      <c r="EK9" s="94"/>
      <c r="EL9" s="94"/>
      <c r="EM9" s="94"/>
      <c r="EN9" s="94"/>
      <c r="EO9" s="94"/>
      <c r="EP9" s="94"/>
      <c r="EQ9" s="94"/>
      <c r="ER9" s="94"/>
      <c r="ES9" s="94"/>
      <c r="ET9" s="94"/>
      <c r="EU9" s="94"/>
      <c r="EV9" s="94"/>
      <c r="EW9" s="94"/>
      <c r="EX9" s="94"/>
      <c r="EY9" s="94"/>
      <c r="EZ9" s="94"/>
      <c r="FA9" s="94"/>
      <c r="FB9" s="94"/>
      <c r="FC9" s="94"/>
      <c r="FD9" s="94"/>
      <c r="FE9" s="94"/>
      <c r="FF9" s="94"/>
      <c r="FG9" s="94"/>
      <c r="FH9" s="94"/>
      <c r="FI9" s="94"/>
      <c r="FJ9" s="94"/>
      <c r="FK9" s="94"/>
      <c r="FL9" s="94"/>
      <c r="FM9" s="94"/>
      <c r="FN9" s="94"/>
      <c r="FO9" s="94"/>
      <c r="FP9" s="94"/>
      <c r="FQ9" s="94"/>
      <c r="FR9" s="94"/>
      <c r="FS9" s="94"/>
      <c r="FT9" s="94"/>
      <c r="FU9" s="94"/>
      <c r="FV9" s="94"/>
      <c r="FW9" s="94"/>
      <c r="FX9" s="94"/>
      <c r="FY9" s="94"/>
      <c r="FZ9" s="94"/>
      <c r="GA9" s="94"/>
      <c r="GB9" s="94"/>
      <c r="GC9" s="94"/>
      <c r="GD9" s="94"/>
      <c r="GE9" s="94"/>
      <c r="GF9" s="94"/>
      <c r="GG9" s="94"/>
      <c r="GH9" s="94"/>
      <c r="GI9" s="94"/>
      <c r="GJ9" s="94"/>
      <c r="GK9" s="94"/>
      <c r="GL9" s="94"/>
      <c r="GM9" s="94"/>
      <c r="GN9" s="94"/>
      <c r="GO9" s="94"/>
      <c r="GP9" s="94"/>
      <c r="GQ9" s="94"/>
      <c r="GR9" s="94"/>
      <c r="GS9" s="94"/>
      <c r="GT9" s="94"/>
      <c r="GU9" s="94"/>
      <c r="GV9" s="94"/>
      <c r="GW9" s="94"/>
      <c r="GX9" s="94"/>
      <c r="GY9" s="94"/>
      <c r="GZ9" s="94"/>
      <c r="HA9" s="94"/>
      <c r="HB9" s="94"/>
      <c r="HC9" s="94"/>
      <c r="HD9" s="94"/>
      <c r="HE9" s="94"/>
      <c r="HF9" s="94"/>
      <c r="HG9" s="94"/>
      <c r="HH9" s="94"/>
      <c r="HI9" s="94"/>
      <c r="HJ9" s="94"/>
      <c r="HK9" s="94"/>
      <c r="HL9" s="94"/>
      <c r="HM9" s="94"/>
      <c r="HN9" s="94"/>
      <c r="HO9" s="94"/>
      <c r="HP9" s="94"/>
      <c r="HQ9" s="94"/>
      <c r="HR9" s="94"/>
      <c r="HS9" s="94"/>
      <c r="HT9" s="94"/>
      <c r="HU9" s="94"/>
      <c r="HV9" s="94"/>
      <c r="HW9" s="94"/>
      <c r="HX9" s="94"/>
      <c r="HY9" s="94"/>
      <c r="HZ9" s="94"/>
      <c r="IA9" s="94"/>
      <c r="IB9" s="94"/>
      <c r="IC9" s="94"/>
      <c r="ID9" s="94"/>
      <c r="IE9" s="94"/>
      <c r="IF9" s="94"/>
      <c r="IG9" s="94"/>
      <c r="IH9" s="94"/>
      <c r="II9" s="94"/>
      <c r="IJ9" s="94"/>
      <c r="IK9" s="94"/>
      <c r="IL9" s="94"/>
      <c r="IM9" s="94"/>
      <c r="IN9" s="94"/>
      <c r="IO9" s="94"/>
      <c r="IP9" s="94"/>
      <c r="IQ9" s="94"/>
      <c r="IR9" s="94"/>
      <c r="IS9" s="94"/>
      <c r="IT9" s="94"/>
      <c r="IU9" s="94"/>
      <c r="IV9" s="94"/>
    </row>
    <row r="10" spans="1:256" ht="18.75" x14ac:dyDescent="0.3">
      <c r="A10" s="134"/>
      <c r="B10" s="136"/>
      <c r="C10" s="135"/>
      <c r="D10" s="135"/>
      <c r="E10" s="135"/>
      <c r="F10" s="135"/>
      <c r="G10" s="137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  <c r="AF10" s="95"/>
      <c r="AG10" s="95"/>
      <c r="AH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5"/>
      <c r="BY10" s="95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5"/>
      <c r="DB10" s="95"/>
      <c r="DC10" s="95"/>
      <c r="DD10" s="95"/>
      <c r="DE10" s="95"/>
      <c r="DF10" s="95"/>
      <c r="DG10" s="95"/>
      <c r="DH10" s="95"/>
      <c r="DI10" s="95"/>
      <c r="DJ10" s="95"/>
      <c r="DK10" s="95"/>
      <c r="DL10" s="95"/>
      <c r="DM10" s="95"/>
      <c r="DN10" s="95"/>
      <c r="DO10" s="95"/>
      <c r="DP10" s="95"/>
      <c r="DQ10" s="95"/>
      <c r="DR10" s="95"/>
      <c r="DS10" s="95"/>
      <c r="DT10" s="95"/>
      <c r="DU10" s="95"/>
      <c r="DV10" s="95"/>
      <c r="DW10" s="95"/>
      <c r="DX10" s="95"/>
      <c r="DY10" s="95"/>
      <c r="DZ10" s="95"/>
      <c r="EA10" s="95"/>
      <c r="EB10" s="95"/>
      <c r="EC10" s="95"/>
      <c r="ED10" s="95"/>
      <c r="EE10" s="95"/>
      <c r="EF10" s="95"/>
      <c r="EG10" s="95"/>
      <c r="EH10" s="95"/>
      <c r="EI10" s="95"/>
      <c r="EJ10" s="95"/>
      <c r="EK10" s="95"/>
      <c r="EL10" s="95"/>
      <c r="EM10" s="95"/>
      <c r="EN10" s="95"/>
      <c r="EO10" s="95"/>
      <c r="EP10" s="95"/>
      <c r="EQ10" s="95"/>
      <c r="ER10" s="95"/>
      <c r="ES10" s="95"/>
      <c r="ET10" s="95"/>
      <c r="EU10" s="95"/>
      <c r="EV10" s="95"/>
      <c r="EW10" s="95"/>
      <c r="EX10" s="95"/>
      <c r="EY10" s="95"/>
      <c r="EZ10" s="95"/>
      <c r="FA10" s="95"/>
      <c r="FB10" s="95"/>
      <c r="FC10" s="95"/>
      <c r="FD10" s="95"/>
      <c r="FE10" s="95"/>
      <c r="FF10" s="95"/>
      <c r="FG10" s="95"/>
      <c r="FH10" s="95"/>
      <c r="FI10" s="95"/>
      <c r="FJ10" s="95"/>
      <c r="FK10" s="95"/>
      <c r="FL10" s="95"/>
      <c r="FM10" s="95"/>
      <c r="FN10" s="95"/>
      <c r="FO10" s="95"/>
      <c r="FP10" s="95"/>
      <c r="FQ10" s="95"/>
      <c r="FR10" s="95"/>
      <c r="FS10" s="95"/>
      <c r="FT10" s="95"/>
      <c r="FU10" s="95"/>
      <c r="FV10" s="95"/>
      <c r="FW10" s="95"/>
      <c r="FX10" s="95"/>
      <c r="FY10" s="95"/>
      <c r="FZ10" s="95"/>
      <c r="GA10" s="95"/>
      <c r="GB10" s="95"/>
      <c r="GC10" s="95"/>
      <c r="GD10" s="95"/>
      <c r="GE10" s="95"/>
      <c r="GF10" s="95"/>
      <c r="GG10" s="95"/>
      <c r="GH10" s="95"/>
      <c r="GI10" s="95"/>
      <c r="GJ10" s="95"/>
      <c r="GK10" s="95"/>
      <c r="GL10" s="95"/>
      <c r="GM10" s="95"/>
      <c r="GN10" s="95"/>
      <c r="GO10" s="95"/>
      <c r="GP10" s="95"/>
      <c r="GQ10" s="95"/>
      <c r="GR10" s="95"/>
      <c r="GS10" s="95"/>
      <c r="GT10" s="95"/>
      <c r="GU10" s="95"/>
      <c r="GV10" s="95"/>
      <c r="GW10" s="95"/>
      <c r="GX10" s="95"/>
      <c r="GY10" s="95"/>
      <c r="GZ10" s="95"/>
      <c r="HA10" s="95"/>
      <c r="HB10" s="95"/>
      <c r="HC10" s="95"/>
      <c r="HD10" s="95"/>
      <c r="HE10" s="95"/>
      <c r="HF10" s="95"/>
      <c r="HG10" s="95"/>
      <c r="HH10" s="95"/>
      <c r="HI10" s="95"/>
      <c r="HJ10" s="95"/>
      <c r="HK10" s="95"/>
      <c r="HL10" s="95"/>
      <c r="HM10" s="95"/>
      <c r="HN10" s="95"/>
      <c r="HO10" s="95"/>
      <c r="HP10" s="95"/>
      <c r="HQ10" s="95"/>
      <c r="HR10" s="95"/>
      <c r="HS10" s="95"/>
      <c r="HT10" s="95"/>
      <c r="HU10" s="95"/>
      <c r="HV10" s="95"/>
      <c r="HW10" s="95"/>
      <c r="HX10" s="95"/>
      <c r="HY10" s="95"/>
      <c r="HZ10" s="95"/>
      <c r="IA10" s="95"/>
      <c r="IB10" s="95"/>
      <c r="IC10" s="95"/>
      <c r="ID10" s="95"/>
      <c r="IE10" s="95"/>
      <c r="IF10" s="95"/>
      <c r="IG10" s="95"/>
      <c r="IH10" s="95"/>
      <c r="II10" s="95"/>
      <c r="IJ10" s="95"/>
      <c r="IK10" s="95"/>
      <c r="IL10" s="95"/>
      <c r="IM10" s="95"/>
      <c r="IN10" s="95"/>
      <c r="IO10" s="95"/>
      <c r="IP10" s="95"/>
      <c r="IQ10" s="95"/>
      <c r="IR10" s="95"/>
      <c r="IS10" s="95"/>
      <c r="IT10" s="95"/>
      <c r="IU10" s="95"/>
      <c r="IV10" s="95"/>
    </row>
    <row r="11" spans="1:256" ht="18" x14ac:dyDescent="0.25">
      <c r="A11" s="134"/>
      <c r="B11" s="136"/>
      <c r="C11" s="135"/>
      <c r="D11" s="135"/>
      <c r="E11" s="135"/>
      <c r="F11" s="135"/>
      <c r="G11" s="137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  <c r="BR11" s="96"/>
      <c r="BS11" s="96"/>
      <c r="BT11" s="96"/>
      <c r="BU11" s="96"/>
      <c r="BV11" s="96"/>
      <c r="BW11" s="96"/>
      <c r="BX11" s="96"/>
      <c r="BY11" s="96"/>
      <c r="BZ11" s="96"/>
      <c r="CA11" s="96"/>
      <c r="CB11" s="96"/>
      <c r="CC11" s="96"/>
      <c r="CD11" s="96"/>
      <c r="CE11" s="96"/>
      <c r="CF11" s="96"/>
      <c r="CG11" s="96"/>
      <c r="CH11" s="96"/>
      <c r="CI11" s="96"/>
      <c r="CJ11" s="96"/>
      <c r="CK11" s="96"/>
      <c r="CL11" s="96"/>
      <c r="CM11" s="96"/>
      <c r="CN11" s="96"/>
      <c r="CO11" s="96"/>
      <c r="CP11" s="96"/>
      <c r="CQ11" s="96"/>
      <c r="CR11" s="96"/>
      <c r="CS11" s="96"/>
      <c r="CT11" s="96"/>
      <c r="CU11" s="96"/>
      <c r="CV11" s="96"/>
      <c r="CW11" s="96"/>
      <c r="CX11" s="96"/>
      <c r="CY11" s="96"/>
      <c r="CZ11" s="96"/>
      <c r="DA11" s="96"/>
      <c r="DB11" s="96"/>
      <c r="DC11" s="96"/>
      <c r="DD11" s="96"/>
      <c r="DE11" s="96"/>
      <c r="DF11" s="96"/>
      <c r="DG11" s="96"/>
      <c r="DH11" s="96"/>
      <c r="DI11" s="96"/>
      <c r="DJ11" s="96"/>
      <c r="DK11" s="96"/>
      <c r="DL11" s="96"/>
      <c r="DM11" s="96"/>
      <c r="DN11" s="96"/>
      <c r="DO11" s="96"/>
      <c r="DP11" s="96"/>
      <c r="DQ11" s="96"/>
      <c r="DR11" s="96"/>
      <c r="DS11" s="96"/>
      <c r="DT11" s="96"/>
      <c r="DU11" s="96"/>
      <c r="DV11" s="96"/>
      <c r="DW11" s="96"/>
      <c r="DX11" s="96"/>
      <c r="DY11" s="96"/>
      <c r="DZ11" s="96"/>
      <c r="EA11" s="96"/>
      <c r="EB11" s="96"/>
      <c r="EC11" s="96"/>
      <c r="ED11" s="96"/>
      <c r="EE11" s="96"/>
      <c r="EF11" s="96"/>
      <c r="EG11" s="96"/>
      <c r="EH11" s="96"/>
      <c r="EI11" s="96"/>
      <c r="EJ11" s="96"/>
      <c r="EK11" s="96"/>
      <c r="EL11" s="96"/>
      <c r="EM11" s="96"/>
      <c r="EN11" s="96"/>
      <c r="EO11" s="96"/>
      <c r="EP11" s="96"/>
      <c r="EQ11" s="96"/>
      <c r="ER11" s="96"/>
      <c r="ES11" s="96"/>
      <c r="ET11" s="96"/>
      <c r="EU11" s="96"/>
      <c r="EV11" s="96"/>
      <c r="EW11" s="96"/>
      <c r="EX11" s="96"/>
      <c r="EY11" s="96"/>
      <c r="EZ11" s="96"/>
      <c r="FA11" s="96"/>
      <c r="FB11" s="96"/>
      <c r="FC11" s="96"/>
      <c r="FD11" s="96"/>
      <c r="FE11" s="96"/>
      <c r="FF11" s="96"/>
      <c r="FG11" s="96"/>
      <c r="FH11" s="96"/>
      <c r="FI11" s="96"/>
      <c r="FJ11" s="96"/>
      <c r="FK11" s="96"/>
      <c r="FL11" s="96"/>
      <c r="FM11" s="96"/>
      <c r="FN11" s="96"/>
      <c r="FO11" s="96"/>
      <c r="FP11" s="96"/>
      <c r="FQ11" s="96"/>
      <c r="FR11" s="96"/>
      <c r="FS11" s="96"/>
      <c r="FT11" s="96"/>
      <c r="FU11" s="96"/>
      <c r="FV11" s="96"/>
      <c r="FW11" s="96"/>
      <c r="FX11" s="96"/>
      <c r="FY11" s="96"/>
      <c r="FZ11" s="96"/>
      <c r="GA11" s="96"/>
      <c r="GB11" s="96"/>
      <c r="GC11" s="96"/>
      <c r="GD11" s="96"/>
      <c r="GE11" s="96"/>
      <c r="GF11" s="96"/>
      <c r="GG11" s="96"/>
      <c r="GH11" s="96"/>
      <c r="GI11" s="96"/>
      <c r="GJ11" s="96"/>
      <c r="GK11" s="96"/>
      <c r="GL11" s="96"/>
      <c r="GM11" s="96"/>
      <c r="GN11" s="96"/>
      <c r="GO11" s="96"/>
      <c r="GP11" s="96"/>
      <c r="GQ11" s="96"/>
      <c r="GR11" s="96"/>
      <c r="GS11" s="96"/>
      <c r="GT11" s="96"/>
      <c r="GU11" s="96"/>
      <c r="GV11" s="96"/>
      <c r="GW11" s="96"/>
      <c r="GX11" s="96"/>
      <c r="GY11" s="96"/>
      <c r="GZ11" s="96"/>
      <c r="HA11" s="96"/>
      <c r="HB11" s="96"/>
      <c r="HC11" s="96"/>
      <c r="HD11" s="96"/>
      <c r="HE11" s="96"/>
      <c r="HF11" s="96"/>
      <c r="HG11" s="96"/>
      <c r="HH11" s="96"/>
      <c r="HI11" s="96"/>
      <c r="HJ11" s="96"/>
      <c r="HK11" s="96"/>
      <c r="HL11" s="96"/>
      <c r="HM11" s="96"/>
      <c r="HN11" s="96"/>
      <c r="HO11" s="96"/>
      <c r="HP11" s="96"/>
      <c r="HQ11" s="96"/>
      <c r="HR11" s="96"/>
      <c r="HS11" s="96"/>
      <c r="HT11" s="96"/>
      <c r="HU11" s="96"/>
      <c r="HV11" s="96"/>
      <c r="HW11" s="96"/>
      <c r="HX11" s="96"/>
      <c r="HY11" s="96"/>
      <c r="HZ11" s="96"/>
      <c r="IA11" s="96"/>
      <c r="IB11" s="96"/>
      <c r="IC11" s="96"/>
      <c r="ID11" s="96"/>
      <c r="IE11" s="96"/>
      <c r="IF11" s="96"/>
      <c r="IG11" s="96"/>
      <c r="IH11" s="96"/>
      <c r="II11" s="96"/>
      <c r="IJ11" s="96"/>
      <c r="IK11" s="96"/>
      <c r="IL11" s="96"/>
      <c r="IM11" s="96"/>
      <c r="IN11" s="96"/>
      <c r="IO11" s="96"/>
      <c r="IP11" s="96"/>
      <c r="IQ11" s="96"/>
      <c r="IR11" s="96"/>
      <c r="IS11" s="96"/>
      <c r="IT11" s="96"/>
      <c r="IU11" s="96"/>
      <c r="IV11" s="96"/>
    </row>
    <row r="12" spans="1:256" ht="18" x14ac:dyDescent="0.25">
      <c r="A12" s="134"/>
      <c r="B12" s="136"/>
      <c r="C12" s="135"/>
      <c r="D12" s="135"/>
      <c r="E12" s="135"/>
      <c r="F12" s="135"/>
      <c r="G12" s="137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  <c r="GK12" s="91"/>
      <c r="GL12" s="91"/>
      <c r="GM12" s="91"/>
      <c r="GN12" s="91"/>
      <c r="GO12" s="91"/>
      <c r="GP12" s="91"/>
      <c r="GQ12" s="91"/>
      <c r="GR12" s="91"/>
      <c r="GS12" s="91"/>
      <c r="GT12" s="91"/>
      <c r="GU12" s="91"/>
      <c r="GV12" s="91"/>
      <c r="GW12" s="91"/>
      <c r="GX12" s="91"/>
      <c r="GY12" s="91"/>
      <c r="GZ12" s="91"/>
      <c r="HA12" s="91"/>
      <c r="HB12" s="91"/>
      <c r="HC12" s="91"/>
      <c r="HD12" s="91"/>
      <c r="HE12" s="91"/>
      <c r="HF12" s="91"/>
      <c r="HG12" s="91"/>
      <c r="HH12" s="91"/>
      <c r="HI12" s="91"/>
      <c r="HJ12" s="91"/>
      <c r="HK12" s="91"/>
      <c r="HL12" s="91"/>
      <c r="HM12" s="91"/>
      <c r="HN12" s="91"/>
      <c r="HO12" s="91"/>
      <c r="HP12" s="91"/>
      <c r="HQ12" s="91"/>
      <c r="HR12" s="91"/>
      <c r="HS12" s="91"/>
      <c r="HT12" s="91"/>
      <c r="HU12" s="91"/>
      <c r="HV12" s="91"/>
      <c r="HW12" s="91"/>
      <c r="HX12" s="91"/>
      <c r="HY12" s="91"/>
      <c r="HZ12" s="91"/>
      <c r="IA12" s="91"/>
      <c r="IB12" s="91"/>
      <c r="IC12" s="91"/>
      <c r="ID12" s="91"/>
      <c r="IE12" s="91"/>
      <c r="IF12" s="91"/>
      <c r="IG12" s="91"/>
      <c r="IH12" s="91"/>
      <c r="II12" s="91"/>
      <c r="IJ12" s="91"/>
      <c r="IK12" s="91"/>
      <c r="IL12" s="91"/>
      <c r="IM12" s="91"/>
      <c r="IN12" s="91"/>
      <c r="IO12" s="91"/>
      <c r="IP12" s="91"/>
      <c r="IQ12" s="91"/>
      <c r="IR12" s="91"/>
      <c r="IS12" s="91"/>
      <c r="IT12" s="91"/>
      <c r="IU12" s="91"/>
      <c r="IV12" s="91"/>
    </row>
    <row r="13" spans="1:256" ht="18.75" x14ac:dyDescent="0.3">
      <c r="A13" s="134"/>
      <c r="B13" s="136"/>
      <c r="C13" s="135"/>
      <c r="D13" s="135"/>
      <c r="E13" s="135"/>
      <c r="F13" s="135"/>
      <c r="G13" s="137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/>
      <c r="AD13" s="94"/>
      <c r="AE13" s="94"/>
      <c r="AF13" s="94"/>
      <c r="AG13" s="94"/>
      <c r="AH13" s="94"/>
      <c r="AI13" s="94"/>
      <c r="AJ13" s="94"/>
      <c r="AK13" s="94"/>
      <c r="AL13" s="94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W13" s="94"/>
      <c r="AX13" s="94"/>
      <c r="AY13" s="94"/>
      <c r="AZ13" s="94"/>
      <c r="BA13" s="94"/>
      <c r="BB13" s="94"/>
      <c r="BC13" s="94"/>
      <c r="BD13" s="94"/>
      <c r="BE13" s="94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94"/>
      <c r="DU13" s="94"/>
      <c r="DV13" s="94"/>
      <c r="DW13" s="94"/>
      <c r="DX13" s="94"/>
      <c r="DY13" s="94"/>
      <c r="DZ13" s="94"/>
      <c r="EA13" s="94"/>
      <c r="EB13" s="94"/>
      <c r="EC13" s="94"/>
      <c r="ED13" s="94"/>
      <c r="EE13" s="94"/>
      <c r="EF13" s="94"/>
      <c r="EG13" s="94"/>
      <c r="EH13" s="94"/>
      <c r="EI13" s="94"/>
      <c r="EJ13" s="94"/>
      <c r="EK13" s="94"/>
      <c r="EL13" s="94"/>
      <c r="EM13" s="94"/>
      <c r="EN13" s="94"/>
      <c r="EO13" s="94"/>
      <c r="EP13" s="94"/>
      <c r="EQ13" s="94"/>
      <c r="ER13" s="94"/>
      <c r="ES13" s="94"/>
      <c r="ET13" s="94"/>
      <c r="EU13" s="94"/>
      <c r="EV13" s="94"/>
      <c r="EW13" s="94"/>
      <c r="EX13" s="94"/>
      <c r="EY13" s="94"/>
      <c r="EZ13" s="94"/>
      <c r="FA13" s="94"/>
      <c r="FB13" s="94"/>
      <c r="FC13" s="94"/>
      <c r="FD13" s="94"/>
      <c r="FE13" s="94"/>
      <c r="FF13" s="94"/>
      <c r="FG13" s="94"/>
      <c r="FH13" s="94"/>
      <c r="FI13" s="94"/>
      <c r="FJ13" s="94"/>
      <c r="FK13" s="94"/>
      <c r="FL13" s="94"/>
      <c r="FM13" s="94"/>
      <c r="FN13" s="94"/>
      <c r="FO13" s="94"/>
      <c r="FP13" s="94"/>
      <c r="FQ13" s="94"/>
      <c r="FR13" s="94"/>
      <c r="FS13" s="94"/>
      <c r="FT13" s="94"/>
      <c r="FU13" s="94"/>
      <c r="FV13" s="94"/>
      <c r="FW13" s="94"/>
      <c r="FX13" s="94"/>
      <c r="FY13" s="94"/>
      <c r="FZ13" s="94"/>
      <c r="GA13" s="94"/>
      <c r="GB13" s="94"/>
      <c r="GC13" s="94"/>
      <c r="GD13" s="94"/>
      <c r="GE13" s="94"/>
      <c r="GF13" s="94"/>
      <c r="GG13" s="94"/>
      <c r="GH13" s="94"/>
      <c r="GI13" s="94"/>
      <c r="GJ13" s="94"/>
      <c r="GK13" s="94"/>
      <c r="GL13" s="94"/>
      <c r="GM13" s="94"/>
      <c r="GN13" s="94"/>
      <c r="GO13" s="94"/>
      <c r="GP13" s="94"/>
      <c r="GQ13" s="94"/>
      <c r="GR13" s="94"/>
      <c r="GS13" s="94"/>
      <c r="GT13" s="94"/>
      <c r="GU13" s="94"/>
      <c r="GV13" s="94"/>
      <c r="GW13" s="94"/>
      <c r="GX13" s="94"/>
      <c r="GY13" s="94"/>
      <c r="GZ13" s="94"/>
      <c r="HA13" s="94"/>
      <c r="HB13" s="94"/>
      <c r="HC13" s="94"/>
      <c r="HD13" s="94"/>
      <c r="HE13" s="94"/>
      <c r="HF13" s="94"/>
      <c r="HG13" s="94"/>
      <c r="HH13" s="94"/>
      <c r="HI13" s="94"/>
      <c r="HJ13" s="94"/>
      <c r="HK13" s="94"/>
      <c r="HL13" s="94"/>
      <c r="HM13" s="94"/>
      <c r="HN13" s="94"/>
      <c r="HO13" s="94"/>
      <c r="HP13" s="94"/>
      <c r="HQ13" s="94"/>
      <c r="HR13" s="94"/>
      <c r="HS13" s="94"/>
      <c r="HT13" s="94"/>
      <c r="HU13" s="94"/>
      <c r="HV13" s="94"/>
      <c r="HW13" s="94"/>
      <c r="HX13" s="94"/>
      <c r="HY13" s="94"/>
      <c r="HZ13" s="94"/>
      <c r="IA13" s="94"/>
      <c r="IB13" s="94"/>
      <c r="IC13" s="94"/>
      <c r="ID13" s="94"/>
      <c r="IE13" s="94"/>
      <c r="IF13" s="94"/>
      <c r="IG13" s="94"/>
      <c r="IH13" s="94"/>
      <c r="II13" s="94"/>
      <c r="IJ13" s="94"/>
      <c r="IK13" s="94"/>
      <c r="IL13" s="94"/>
      <c r="IM13" s="94"/>
      <c r="IN13" s="94"/>
      <c r="IO13" s="94"/>
      <c r="IP13" s="94"/>
      <c r="IQ13" s="94"/>
      <c r="IR13" s="94"/>
      <c r="IS13" s="94"/>
      <c r="IT13" s="94"/>
      <c r="IU13" s="94"/>
      <c r="IV13" s="94"/>
    </row>
    <row r="14" spans="1:256" ht="18.75" x14ac:dyDescent="0.3">
      <c r="A14" s="134"/>
      <c r="B14" s="136"/>
      <c r="C14" s="135"/>
      <c r="D14" s="135"/>
      <c r="E14" s="135"/>
      <c r="F14" s="135"/>
      <c r="G14" s="137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95"/>
      <c r="IG14" s="95"/>
      <c r="IH14" s="95"/>
      <c r="II14" s="95"/>
      <c r="IJ14" s="95"/>
      <c r="IK14" s="95"/>
      <c r="IL14" s="95"/>
      <c r="IM14" s="95"/>
      <c r="IN14" s="95"/>
      <c r="IO14" s="95"/>
      <c r="IP14" s="95"/>
      <c r="IQ14" s="95"/>
      <c r="IR14" s="95"/>
      <c r="IS14" s="95"/>
      <c r="IT14" s="95"/>
      <c r="IU14" s="95"/>
      <c r="IV14" s="95"/>
    </row>
    <row r="15" spans="1:256" ht="18" x14ac:dyDescent="0.25">
      <c r="A15" s="134"/>
      <c r="B15" s="136"/>
      <c r="C15" s="135"/>
      <c r="D15" s="135"/>
      <c r="E15" s="135"/>
      <c r="F15" s="135"/>
      <c r="G15" s="137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  <c r="GK15" s="91"/>
      <c r="GL15" s="91"/>
      <c r="GM15" s="91"/>
      <c r="GN15" s="91"/>
      <c r="GO15" s="91"/>
      <c r="GP15" s="91"/>
      <c r="GQ15" s="91"/>
      <c r="GR15" s="91"/>
      <c r="GS15" s="91"/>
      <c r="GT15" s="91"/>
      <c r="GU15" s="91"/>
      <c r="GV15" s="91"/>
      <c r="GW15" s="91"/>
      <c r="GX15" s="91"/>
      <c r="GY15" s="91"/>
      <c r="GZ15" s="91"/>
      <c r="HA15" s="91"/>
      <c r="HB15" s="91"/>
      <c r="HC15" s="91"/>
      <c r="HD15" s="91"/>
      <c r="HE15" s="91"/>
      <c r="HF15" s="91"/>
      <c r="HG15" s="91"/>
      <c r="HH15" s="91"/>
      <c r="HI15" s="91"/>
      <c r="HJ15" s="91"/>
      <c r="HK15" s="91"/>
      <c r="HL15" s="91"/>
      <c r="HM15" s="91"/>
      <c r="HN15" s="91"/>
      <c r="HO15" s="91"/>
      <c r="HP15" s="91"/>
      <c r="HQ15" s="91"/>
      <c r="HR15" s="91"/>
      <c r="HS15" s="91"/>
      <c r="HT15" s="91"/>
      <c r="HU15" s="91"/>
      <c r="HV15" s="91"/>
      <c r="HW15" s="91"/>
      <c r="HX15" s="91"/>
      <c r="HY15" s="91"/>
      <c r="HZ15" s="91"/>
      <c r="IA15" s="91"/>
      <c r="IB15" s="91"/>
      <c r="IC15" s="91"/>
      <c r="ID15" s="91"/>
      <c r="IE15" s="91"/>
      <c r="IF15" s="91"/>
      <c r="IG15" s="91"/>
      <c r="IH15" s="91"/>
      <c r="II15" s="91"/>
      <c r="IJ15" s="91"/>
      <c r="IK15" s="91"/>
      <c r="IL15" s="91"/>
      <c r="IM15" s="91"/>
      <c r="IN15" s="91"/>
      <c r="IO15" s="91"/>
      <c r="IP15" s="91"/>
      <c r="IQ15" s="91"/>
      <c r="IR15" s="91"/>
      <c r="IS15" s="91"/>
      <c r="IT15" s="91"/>
      <c r="IU15" s="91"/>
      <c r="IV15" s="91"/>
    </row>
    <row r="16" spans="1:256" ht="18.75" x14ac:dyDescent="0.3">
      <c r="A16" s="134"/>
      <c r="B16" s="136"/>
      <c r="C16" s="135"/>
      <c r="D16" s="135"/>
      <c r="E16" s="135"/>
      <c r="F16" s="135"/>
      <c r="G16" s="137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5"/>
      <c r="BY16" s="95"/>
      <c r="BZ16" s="95"/>
      <c r="CA16" s="95"/>
      <c r="CB16" s="95"/>
      <c r="CC16" s="95"/>
      <c r="CD16" s="95"/>
      <c r="CE16" s="95"/>
      <c r="CF16" s="95"/>
      <c r="CG16" s="95"/>
      <c r="CH16" s="95"/>
      <c r="CI16" s="95"/>
      <c r="CJ16" s="95"/>
      <c r="CK16" s="95"/>
      <c r="CL16" s="95"/>
      <c r="CM16" s="95"/>
      <c r="CN16" s="95"/>
      <c r="CO16" s="95"/>
      <c r="CP16" s="95"/>
      <c r="CQ16" s="95"/>
      <c r="CR16" s="95"/>
      <c r="CS16" s="95"/>
      <c r="CT16" s="95"/>
      <c r="CU16" s="95"/>
      <c r="CV16" s="95"/>
      <c r="CW16" s="95"/>
      <c r="CX16" s="95"/>
      <c r="CY16" s="95"/>
      <c r="CZ16" s="95"/>
      <c r="DA16" s="95"/>
      <c r="DB16" s="95"/>
      <c r="DC16" s="95"/>
      <c r="DD16" s="95"/>
      <c r="DE16" s="95"/>
      <c r="DF16" s="95"/>
      <c r="DG16" s="95"/>
      <c r="DH16" s="95"/>
      <c r="DI16" s="95"/>
      <c r="DJ16" s="95"/>
      <c r="DK16" s="95"/>
      <c r="DL16" s="95"/>
      <c r="DM16" s="95"/>
      <c r="DN16" s="95"/>
      <c r="DO16" s="95"/>
      <c r="DP16" s="95"/>
      <c r="DQ16" s="95"/>
      <c r="DR16" s="95"/>
      <c r="DS16" s="95"/>
      <c r="DT16" s="95"/>
      <c r="DU16" s="95"/>
      <c r="DV16" s="95"/>
      <c r="DW16" s="95"/>
      <c r="DX16" s="95"/>
      <c r="DY16" s="95"/>
      <c r="DZ16" s="95"/>
      <c r="EA16" s="95"/>
      <c r="EB16" s="95"/>
      <c r="EC16" s="95"/>
      <c r="ED16" s="95"/>
      <c r="EE16" s="95"/>
      <c r="EF16" s="95"/>
      <c r="EG16" s="95"/>
      <c r="EH16" s="95"/>
      <c r="EI16" s="95"/>
      <c r="EJ16" s="95"/>
      <c r="EK16" s="95"/>
      <c r="EL16" s="95"/>
      <c r="EM16" s="95"/>
      <c r="EN16" s="95"/>
      <c r="EO16" s="95"/>
      <c r="EP16" s="95"/>
      <c r="EQ16" s="95"/>
      <c r="ER16" s="95"/>
      <c r="ES16" s="95"/>
      <c r="ET16" s="95"/>
      <c r="EU16" s="95"/>
      <c r="EV16" s="95"/>
      <c r="EW16" s="95"/>
      <c r="EX16" s="95"/>
      <c r="EY16" s="95"/>
      <c r="EZ16" s="95"/>
      <c r="FA16" s="95"/>
      <c r="FB16" s="95"/>
      <c r="FC16" s="95"/>
      <c r="FD16" s="95"/>
      <c r="FE16" s="95"/>
      <c r="FF16" s="95"/>
      <c r="FG16" s="95"/>
      <c r="FH16" s="95"/>
      <c r="FI16" s="95"/>
      <c r="FJ16" s="95"/>
      <c r="FK16" s="95"/>
      <c r="FL16" s="95"/>
      <c r="FM16" s="95"/>
      <c r="FN16" s="95"/>
      <c r="FO16" s="95"/>
      <c r="FP16" s="95"/>
      <c r="FQ16" s="95"/>
      <c r="FR16" s="95"/>
      <c r="FS16" s="95"/>
      <c r="FT16" s="95"/>
      <c r="FU16" s="95"/>
      <c r="FV16" s="95"/>
      <c r="FW16" s="95"/>
      <c r="FX16" s="95"/>
      <c r="FY16" s="95"/>
      <c r="FZ16" s="95"/>
      <c r="GA16" s="95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5"/>
      <c r="GQ16" s="95"/>
      <c r="GR16" s="95"/>
      <c r="GS16" s="95"/>
      <c r="GT16" s="95"/>
      <c r="GU16" s="95"/>
      <c r="GV16" s="95"/>
      <c r="GW16" s="95"/>
      <c r="GX16" s="95"/>
      <c r="GY16" s="95"/>
      <c r="GZ16" s="95"/>
      <c r="HA16" s="95"/>
      <c r="HB16" s="95"/>
      <c r="HC16" s="95"/>
      <c r="HD16" s="95"/>
      <c r="HE16" s="95"/>
      <c r="HF16" s="95"/>
      <c r="HG16" s="95"/>
      <c r="HH16" s="95"/>
      <c r="HI16" s="95"/>
      <c r="HJ16" s="95"/>
      <c r="HK16" s="95"/>
      <c r="HL16" s="95"/>
      <c r="HM16" s="95"/>
      <c r="HN16" s="95"/>
      <c r="HO16" s="95"/>
      <c r="HP16" s="95"/>
      <c r="HQ16" s="95"/>
      <c r="HR16" s="95"/>
      <c r="HS16" s="95"/>
      <c r="HT16" s="95"/>
      <c r="HU16" s="95"/>
      <c r="HV16" s="95"/>
      <c r="HW16" s="95"/>
      <c r="HX16" s="95"/>
      <c r="HY16" s="95"/>
      <c r="HZ16" s="95"/>
      <c r="IA16" s="95"/>
      <c r="IB16" s="95"/>
      <c r="IC16" s="95"/>
      <c r="ID16" s="95"/>
      <c r="IE16" s="95"/>
      <c r="IF16" s="95"/>
      <c r="IG16" s="95"/>
      <c r="IH16" s="95"/>
      <c r="II16" s="95"/>
      <c r="IJ16" s="95"/>
      <c r="IK16" s="95"/>
      <c r="IL16" s="95"/>
      <c r="IM16" s="95"/>
      <c r="IN16" s="95"/>
      <c r="IO16" s="95"/>
      <c r="IP16" s="95"/>
      <c r="IQ16" s="95"/>
      <c r="IR16" s="95"/>
      <c r="IS16" s="95"/>
      <c r="IT16" s="95"/>
      <c r="IU16" s="95"/>
      <c r="IV16" s="95"/>
    </row>
    <row r="17" spans="1:256" ht="18" x14ac:dyDescent="0.25">
      <c r="A17" s="134"/>
      <c r="B17" s="136"/>
      <c r="C17" s="135"/>
      <c r="D17" s="135"/>
      <c r="E17" s="135"/>
      <c r="F17" s="135"/>
      <c r="G17" s="137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6"/>
      <c r="BB17" s="96"/>
      <c r="BC17" s="96"/>
      <c r="BD17" s="96"/>
      <c r="BE17" s="96"/>
      <c r="BF17" s="96"/>
      <c r="BG17" s="96"/>
      <c r="BH17" s="96"/>
      <c r="BI17" s="96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6"/>
      <c r="BY17" s="96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6"/>
      <c r="CN17" s="96"/>
      <c r="CO17" s="96"/>
      <c r="CP17" s="96"/>
      <c r="CQ17" s="96"/>
      <c r="CR17" s="96"/>
      <c r="CS17" s="96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6"/>
      <c r="DG17" s="96"/>
      <c r="DH17" s="96"/>
      <c r="DI17" s="96"/>
      <c r="DJ17" s="96"/>
      <c r="DK17" s="96"/>
      <c r="DL17" s="96"/>
      <c r="DM17" s="96"/>
      <c r="DN17" s="96"/>
      <c r="DO17" s="96"/>
      <c r="DP17" s="96"/>
      <c r="DQ17" s="96"/>
      <c r="DR17" s="96"/>
      <c r="DS17" s="96"/>
      <c r="DT17" s="96"/>
      <c r="DU17" s="96"/>
      <c r="DV17" s="96"/>
      <c r="DW17" s="96"/>
      <c r="DX17" s="96"/>
      <c r="DY17" s="96"/>
      <c r="DZ17" s="96"/>
      <c r="EA17" s="96"/>
      <c r="EB17" s="96"/>
      <c r="EC17" s="96"/>
      <c r="ED17" s="96"/>
      <c r="EE17" s="96"/>
      <c r="EF17" s="96"/>
      <c r="EG17" s="96"/>
      <c r="EH17" s="96"/>
      <c r="EI17" s="96"/>
      <c r="EJ17" s="96"/>
      <c r="EK17" s="96"/>
      <c r="EL17" s="96"/>
      <c r="EM17" s="96"/>
      <c r="EN17" s="96"/>
      <c r="EO17" s="96"/>
      <c r="EP17" s="96"/>
      <c r="EQ17" s="96"/>
      <c r="ER17" s="96"/>
      <c r="ES17" s="96"/>
      <c r="ET17" s="96"/>
      <c r="EU17" s="96"/>
      <c r="EV17" s="96"/>
      <c r="EW17" s="96"/>
      <c r="EX17" s="96"/>
      <c r="EY17" s="96"/>
      <c r="EZ17" s="96"/>
      <c r="FA17" s="96"/>
      <c r="FB17" s="96"/>
      <c r="FC17" s="96"/>
      <c r="FD17" s="96"/>
      <c r="FE17" s="96"/>
      <c r="FF17" s="96"/>
      <c r="FG17" s="96"/>
      <c r="FH17" s="96"/>
      <c r="FI17" s="96"/>
      <c r="FJ17" s="96"/>
      <c r="FK17" s="96"/>
      <c r="FL17" s="96"/>
      <c r="FM17" s="96"/>
      <c r="FN17" s="96"/>
      <c r="FO17" s="96"/>
      <c r="FP17" s="96"/>
      <c r="FQ17" s="96"/>
      <c r="FR17" s="96"/>
      <c r="FS17" s="96"/>
      <c r="FT17" s="96"/>
      <c r="FU17" s="96"/>
      <c r="FV17" s="96"/>
      <c r="FW17" s="96"/>
      <c r="FX17" s="96"/>
      <c r="FY17" s="96"/>
      <c r="FZ17" s="96"/>
      <c r="GA17" s="96"/>
      <c r="GB17" s="96"/>
      <c r="GC17" s="96"/>
      <c r="GD17" s="96"/>
      <c r="GE17" s="96"/>
      <c r="GF17" s="96"/>
      <c r="GG17" s="96"/>
      <c r="GH17" s="96"/>
      <c r="GI17" s="96"/>
      <c r="GJ17" s="96"/>
      <c r="GK17" s="96"/>
      <c r="GL17" s="96"/>
      <c r="GM17" s="96"/>
      <c r="GN17" s="96"/>
      <c r="GO17" s="96"/>
      <c r="GP17" s="96"/>
      <c r="GQ17" s="96"/>
      <c r="GR17" s="96"/>
      <c r="GS17" s="96"/>
      <c r="GT17" s="96"/>
      <c r="GU17" s="96"/>
      <c r="GV17" s="96"/>
      <c r="GW17" s="96"/>
      <c r="GX17" s="96"/>
      <c r="GY17" s="96"/>
      <c r="GZ17" s="96"/>
      <c r="HA17" s="96"/>
      <c r="HB17" s="96"/>
      <c r="HC17" s="96"/>
      <c r="HD17" s="96"/>
      <c r="HE17" s="96"/>
      <c r="HF17" s="96"/>
      <c r="HG17" s="96"/>
      <c r="HH17" s="96"/>
      <c r="HI17" s="96"/>
      <c r="HJ17" s="96"/>
      <c r="HK17" s="96"/>
      <c r="HL17" s="96"/>
      <c r="HM17" s="96"/>
      <c r="HN17" s="96"/>
      <c r="HO17" s="96"/>
      <c r="HP17" s="96"/>
      <c r="HQ17" s="96"/>
      <c r="HR17" s="96"/>
      <c r="HS17" s="96"/>
      <c r="HT17" s="96"/>
      <c r="HU17" s="96"/>
      <c r="HV17" s="96"/>
      <c r="HW17" s="96"/>
      <c r="HX17" s="96"/>
      <c r="HY17" s="96"/>
      <c r="HZ17" s="96"/>
      <c r="IA17" s="96"/>
      <c r="IB17" s="96"/>
      <c r="IC17" s="96"/>
      <c r="ID17" s="96"/>
      <c r="IE17" s="96"/>
      <c r="IF17" s="96"/>
      <c r="IG17" s="96"/>
      <c r="IH17" s="96"/>
      <c r="II17" s="96"/>
      <c r="IJ17" s="96"/>
      <c r="IK17" s="96"/>
      <c r="IL17" s="96"/>
      <c r="IM17" s="96"/>
      <c r="IN17" s="96"/>
      <c r="IO17" s="96"/>
      <c r="IP17" s="96"/>
      <c r="IQ17" s="96"/>
      <c r="IR17" s="96"/>
      <c r="IS17" s="96"/>
      <c r="IT17" s="96"/>
      <c r="IU17" s="96"/>
      <c r="IV17" s="96"/>
    </row>
    <row r="18" spans="1:256" ht="18.75" x14ac:dyDescent="0.3">
      <c r="A18" s="134"/>
      <c r="B18" s="136"/>
      <c r="C18" s="135"/>
      <c r="D18" s="135"/>
      <c r="E18" s="135"/>
      <c r="F18" s="135"/>
      <c r="G18" s="137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4"/>
      <c r="DI18" s="94"/>
      <c r="DJ18" s="94"/>
      <c r="DK18" s="94"/>
      <c r="DL18" s="94"/>
      <c r="DM18" s="94"/>
      <c r="DN18" s="94"/>
      <c r="DO18" s="94"/>
      <c r="DP18" s="94"/>
      <c r="DQ18" s="94"/>
      <c r="DR18" s="94"/>
      <c r="DS18" s="94"/>
      <c r="DT18" s="94"/>
      <c r="DU18" s="94"/>
      <c r="DV18" s="94"/>
      <c r="DW18" s="94"/>
      <c r="DX18" s="94"/>
      <c r="DY18" s="94"/>
      <c r="DZ18" s="94"/>
      <c r="EA18" s="94"/>
      <c r="EB18" s="94"/>
      <c r="EC18" s="94"/>
      <c r="ED18" s="94"/>
      <c r="EE18" s="94"/>
      <c r="EF18" s="94"/>
      <c r="EG18" s="94"/>
      <c r="EH18" s="94"/>
      <c r="EI18" s="94"/>
      <c r="EJ18" s="94"/>
      <c r="EK18" s="94"/>
      <c r="EL18" s="94"/>
      <c r="EM18" s="94"/>
      <c r="EN18" s="94"/>
      <c r="EO18" s="94"/>
      <c r="EP18" s="94"/>
      <c r="EQ18" s="94"/>
      <c r="ER18" s="94"/>
      <c r="ES18" s="94"/>
      <c r="ET18" s="94"/>
      <c r="EU18" s="94"/>
      <c r="EV18" s="94"/>
      <c r="EW18" s="94"/>
      <c r="EX18" s="94"/>
      <c r="EY18" s="94"/>
      <c r="EZ18" s="94"/>
      <c r="FA18" s="94"/>
      <c r="FB18" s="94"/>
      <c r="FC18" s="94"/>
      <c r="FD18" s="94"/>
      <c r="FE18" s="94"/>
      <c r="FF18" s="94"/>
      <c r="FG18" s="94"/>
      <c r="FH18" s="94"/>
      <c r="FI18" s="94"/>
      <c r="FJ18" s="94"/>
      <c r="FK18" s="94"/>
      <c r="FL18" s="94"/>
      <c r="FM18" s="94"/>
      <c r="FN18" s="94"/>
      <c r="FO18" s="94"/>
      <c r="FP18" s="94"/>
      <c r="FQ18" s="94"/>
      <c r="FR18" s="94"/>
      <c r="FS18" s="94"/>
      <c r="FT18" s="94"/>
      <c r="FU18" s="94"/>
      <c r="FV18" s="94"/>
      <c r="FW18" s="94"/>
      <c r="FX18" s="94"/>
      <c r="FY18" s="94"/>
      <c r="FZ18" s="94"/>
      <c r="GA18" s="94"/>
      <c r="GB18" s="94"/>
      <c r="GC18" s="94"/>
      <c r="GD18" s="94"/>
      <c r="GE18" s="94"/>
      <c r="GF18" s="94"/>
      <c r="GG18" s="94"/>
      <c r="GH18" s="94"/>
      <c r="GI18" s="94"/>
      <c r="GJ18" s="94"/>
      <c r="GK18" s="94"/>
      <c r="GL18" s="94"/>
      <c r="GM18" s="94"/>
      <c r="GN18" s="94"/>
      <c r="GO18" s="94"/>
      <c r="GP18" s="94"/>
      <c r="GQ18" s="94"/>
      <c r="GR18" s="94"/>
      <c r="GS18" s="94"/>
      <c r="GT18" s="94"/>
      <c r="GU18" s="94"/>
      <c r="GV18" s="94"/>
      <c r="GW18" s="94"/>
      <c r="GX18" s="94"/>
      <c r="GY18" s="94"/>
      <c r="GZ18" s="94"/>
      <c r="HA18" s="94"/>
      <c r="HB18" s="94"/>
      <c r="HC18" s="94"/>
      <c r="HD18" s="94"/>
      <c r="HE18" s="94"/>
      <c r="HF18" s="94"/>
      <c r="HG18" s="94"/>
      <c r="HH18" s="94"/>
      <c r="HI18" s="94"/>
      <c r="HJ18" s="94"/>
      <c r="HK18" s="94"/>
      <c r="HL18" s="94"/>
      <c r="HM18" s="94"/>
      <c r="HN18" s="94"/>
      <c r="HO18" s="94"/>
      <c r="HP18" s="94"/>
      <c r="HQ18" s="94"/>
      <c r="HR18" s="94"/>
      <c r="HS18" s="94"/>
      <c r="HT18" s="94"/>
      <c r="HU18" s="94"/>
      <c r="HV18" s="94"/>
      <c r="HW18" s="94"/>
      <c r="HX18" s="94"/>
      <c r="HY18" s="94"/>
      <c r="HZ18" s="94"/>
      <c r="IA18" s="94"/>
      <c r="IB18" s="94"/>
      <c r="IC18" s="94"/>
      <c r="ID18" s="94"/>
      <c r="IE18" s="94"/>
      <c r="IF18" s="94"/>
      <c r="IG18" s="94"/>
      <c r="IH18" s="94"/>
      <c r="II18" s="94"/>
      <c r="IJ18" s="94"/>
      <c r="IK18" s="94"/>
      <c r="IL18" s="94"/>
      <c r="IM18" s="94"/>
      <c r="IN18" s="94"/>
      <c r="IO18" s="94"/>
      <c r="IP18" s="94"/>
      <c r="IQ18" s="94"/>
      <c r="IR18" s="94"/>
      <c r="IS18" s="94"/>
      <c r="IT18" s="94"/>
      <c r="IU18" s="94"/>
      <c r="IV18" s="94"/>
    </row>
    <row r="19" spans="1:256" ht="18" x14ac:dyDescent="0.25">
      <c r="A19" s="134"/>
      <c r="B19" s="380" t="s">
        <v>292</v>
      </c>
      <c r="C19" s="380"/>
      <c r="D19" s="380"/>
      <c r="E19" s="380"/>
      <c r="F19" s="380"/>
      <c r="G19" s="137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6"/>
      <c r="GF19" s="96"/>
      <c r="GG19" s="96"/>
      <c r="GH19" s="96"/>
      <c r="GI19" s="96"/>
      <c r="GJ19" s="96"/>
      <c r="GK19" s="96"/>
      <c r="GL19" s="96"/>
      <c r="GM19" s="96"/>
      <c r="GN19" s="96"/>
      <c r="GO19" s="96"/>
      <c r="GP19" s="96"/>
      <c r="GQ19" s="96"/>
      <c r="GR19" s="96"/>
      <c r="GS19" s="96"/>
      <c r="GT19" s="96"/>
      <c r="GU19" s="96"/>
      <c r="GV19" s="96"/>
      <c r="GW19" s="96"/>
      <c r="GX19" s="96"/>
      <c r="GY19" s="96"/>
      <c r="GZ19" s="96"/>
      <c r="HA19" s="96"/>
      <c r="HB19" s="96"/>
      <c r="HC19" s="96"/>
      <c r="HD19" s="96"/>
      <c r="HE19" s="96"/>
      <c r="HF19" s="96"/>
      <c r="HG19" s="96"/>
      <c r="HH19" s="96"/>
      <c r="HI19" s="96"/>
      <c r="HJ19" s="96"/>
      <c r="HK19" s="96"/>
      <c r="HL19" s="96"/>
      <c r="HM19" s="96"/>
      <c r="HN19" s="96"/>
      <c r="HO19" s="96"/>
      <c r="HP19" s="96"/>
      <c r="HQ19" s="96"/>
      <c r="HR19" s="96"/>
      <c r="HS19" s="96"/>
      <c r="HT19" s="96"/>
      <c r="HU19" s="96"/>
      <c r="HV19" s="96"/>
      <c r="HW19" s="96"/>
      <c r="HX19" s="96"/>
      <c r="HY19" s="96"/>
      <c r="HZ19" s="96"/>
      <c r="IA19" s="96"/>
      <c r="IB19" s="96"/>
      <c r="IC19" s="96"/>
      <c r="ID19" s="96"/>
      <c r="IE19" s="96"/>
      <c r="IF19" s="96"/>
      <c r="IG19" s="96"/>
      <c r="IH19" s="96"/>
      <c r="II19" s="96"/>
      <c r="IJ19" s="96"/>
      <c r="IK19" s="96"/>
      <c r="IL19" s="96"/>
      <c r="IM19" s="96"/>
      <c r="IN19" s="96"/>
      <c r="IO19" s="96"/>
      <c r="IP19" s="96"/>
      <c r="IQ19" s="96"/>
      <c r="IR19" s="96"/>
      <c r="IS19" s="96"/>
      <c r="IT19" s="96"/>
      <c r="IU19" s="96"/>
      <c r="IV19" s="96"/>
    </row>
    <row r="22" spans="1:256" ht="124.5" customHeight="1" x14ac:dyDescent="0.2">
      <c r="A22" s="381" t="s">
        <v>583</v>
      </c>
      <c r="B22" s="381"/>
      <c r="C22" s="381"/>
      <c r="D22" s="381"/>
      <c r="E22" s="381"/>
      <c r="F22" s="381"/>
      <c r="G22" s="381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78" customWidth="1"/>
    <col min="2" max="2" width="47.42578125" style="79" customWidth="1"/>
    <col min="3" max="3" width="12.28515625" style="80" customWidth="1"/>
    <col min="4" max="5" width="14.5703125" style="80" customWidth="1"/>
    <col min="6" max="6" width="12.28515625" style="80" customWidth="1"/>
    <col min="7" max="8" width="17.5703125" style="90" customWidth="1"/>
    <col min="9" max="254" width="9.140625" style="81" customWidth="1"/>
    <col min="255" max="255" width="3.5703125" style="81" customWidth="1"/>
    <col min="256" max="16384" width="36" style="81"/>
  </cols>
  <sheetData>
    <row r="1" spans="1:256" x14ac:dyDescent="0.2">
      <c r="G1" s="377" t="s">
        <v>571</v>
      </c>
      <c r="H1" s="377"/>
    </row>
    <row r="2" spans="1:256" ht="59.25" customHeight="1" x14ac:dyDescent="0.2">
      <c r="G2" s="356" t="s">
        <v>444</v>
      </c>
      <c r="H2" s="356"/>
      <c r="I2" s="43"/>
    </row>
    <row r="3" spans="1:256" ht="50.25" customHeight="1" x14ac:dyDescent="0.3">
      <c r="A3" s="378" t="s">
        <v>669</v>
      </c>
      <c r="B3" s="378"/>
      <c r="C3" s="378"/>
      <c r="D3" s="378"/>
      <c r="E3" s="378"/>
      <c r="F3" s="378"/>
      <c r="G3" s="378"/>
      <c r="H3" s="378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x14ac:dyDescent="0.2">
      <c r="A4" s="139"/>
      <c r="B4" s="139"/>
      <c r="C4" s="139"/>
      <c r="D4" s="139"/>
      <c r="E4" s="140"/>
      <c r="F4" s="379" t="s">
        <v>572</v>
      </c>
      <c r="G4" s="379"/>
      <c r="H4" s="379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/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/>
      <c r="EF4" s="83"/>
      <c r="EG4" s="83"/>
      <c r="EH4" s="83"/>
      <c r="EI4" s="83"/>
      <c r="EJ4" s="83"/>
      <c r="EK4" s="83"/>
      <c r="EL4" s="83"/>
      <c r="EM4" s="83"/>
      <c r="EN4" s="83"/>
      <c r="EO4" s="83"/>
      <c r="EP4" s="83"/>
      <c r="EQ4" s="83"/>
      <c r="ER4" s="83"/>
      <c r="ES4" s="83"/>
      <c r="ET4" s="83"/>
      <c r="EU4" s="83"/>
      <c r="EV4" s="83"/>
      <c r="EW4" s="83"/>
      <c r="EX4" s="83"/>
      <c r="EY4" s="83"/>
      <c r="EZ4" s="83"/>
      <c r="FA4" s="83"/>
      <c r="FB4" s="83"/>
      <c r="FC4" s="83"/>
      <c r="FD4" s="83"/>
      <c r="FE4" s="83"/>
      <c r="FF4" s="83"/>
      <c r="FG4" s="83"/>
      <c r="FH4" s="83"/>
      <c r="FI4" s="83"/>
      <c r="FJ4" s="83"/>
      <c r="FK4" s="83"/>
      <c r="FL4" s="83"/>
      <c r="FM4" s="83"/>
      <c r="FN4" s="83"/>
      <c r="FO4" s="83"/>
      <c r="FP4" s="83"/>
      <c r="FQ4" s="83"/>
      <c r="FR4" s="83"/>
      <c r="FS4" s="83"/>
      <c r="FT4" s="83"/>
      <c r="FU4" s="83"/>
      <c r="FV4" s="83"/>
      <c r="FW4" s="83"/>
      <c r="FX4" s="83"/>
      <c r="FY4" s="83"/>
      <c r="FZ4" s="83"/>
      <c r="GA4" s="83"/>
      <c r="GB4" s="83"/>
      <c r="GC4" s="83"/>
      <c r="GD4" s="83"/>
      <c r="GE4" s="83"/>
      <c r="GF4" s="83"/>
      <c r="GG4" s="83"/>
      <c r="GH4" s="83"/>
      <c r="GI4" s="83"/>
      <c r="GJ4" s="83"/>
      <c r="GK4" s="83"/>
      <c r="GL4" s="83"/>
      <c r="GM4" s="83"/>
      <c r="GN4" s="83"/>
      <c r="GO4" s="83"/>
      <c r="GP4" s="83"/>
      <c r="GQ4" s="83"/>
      <c r="GR4" s="83"/>
      <c r="GS4" s="83"/>
      <c r="GT4" s="83"/>
      <c r="GU4" s="83"/>
      <c r="GV4" s="83"/>
      <c r="GW4" s="83"/>
      <c r="GX4" s="83"/>
      <c r="GY4" s="83"/>
      <c r="GZ4" s="83"/>
      <c r="HA4" s="83"/>
      <c r="HB4" s="83"/>
      <c r="HC4" s="83"/>
      <c r="HD4" s="83"/>
      <c r="HE4" s="83"/>
      <c r="HF4" s="83"/>
      <c r="HG4" s="83"/>
      <c r="HH4" s="83"/>
      <c r="HI4" s="83"/>
      <c r="HJ4" s="83"/>
      <c r="HK4" s="83"/>
      <c r="HL4" s="83"/>
      <c r="HM4" s="83"/>
      <c r="HN4" s="83"/>
      <c r="HO4" s="83"/>
      <c r="HP4" s="83"/>
      <c r="HQ4" s="83"/>
      <c r="HR4" s="83"/>
      <c r="HS4" s="83"/>
      <c r="HT4" s="83"/>
      <c r="HU4" s="83"/>
      <c r="HV4" s="83"/>
      <c r="HW4" s="83"/>
      <c r="HX4" s="83"/>
      <c r="HY4" s="83"/>
      <c r="HZ4" s="83"/>
      <c r="IA4" s="83"/>
      <c r="IB4" s="83"/>
      <c r="IC4" s="83"/>
      <c r="ID4" s="83"/>
      <c r="IE4" s="83"/>
      <c r="IF4" s="83"/>
      <c r="IG4" s="83"/>
      <c r="IH4" s="83"/>
      <c r="II4" s="83"/>
      <c r="IJ4" s="83"/>
      <c r="IK4" s="83"/>
      <c r="IL4" s="83"/>
      <c r="IM4" s="83"/>
      <c r="IN4" s="83"/>
      <c r="IO4" s="83"/>
      <c r="IP4" s="83"/>
      <c r="IQ4" s="83"/>
      <c r="IR4" s="83"/>
      <c r="IS4" s="83"/>
      <c r="IT4" s="83"/>
      <c r="IU4" s="83"/>
      <c r="IV4" s="83"/>
    </row>
    <row r="5" spans="1:256" ht="38.25" x14ac:dyDescent="0.2">
      <c r="A5" s="10" t="s">
        <v>562</v>
      </c>
      <c r="B5" s="10" t="s">
        <v>441</v>
      </c>
      <c r="C5" s="18" t="s">
        <v>294</v>
      </c>
      <c r="D5" s="18" t="s">
        <v>573</v>
      </c>
      <c r="E5" s="18" t="s">
        <v>574</v>
      </c>
      <c r="F5" s="18" t="s">
        <v>575</v>
      </c>
      <c r="G5" s="10" t="s">
        <v>576</v>
      </c>
      <c r="H5" s="10" t="s">
        <v>577</v>
      </c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  <c r="DE5" s="84"/>
      <c r="DF5" s="84"/>
      <c r="DG5" s="84"/>
      <c r="DH5" s="84"/>
      <c r="DI5" s="84"/>
      <c r="DJ5" s="84"/>
      <c r="DK5" s="84"/>
      <c r="DL5" s="84"/>
      <c r="DM5" s="84"/>
      <c r="DN5" s="84"/>
      <c r="DO5" s="84"/>
      <c r="DP5" s="84"/>
      <c r="DQ5" s="84"/>
      <c r="DR5" s="84"/>
      <c r="DS5" s="84"/>
      <c r="DT5" s="84"/>
      <c r="DU5" s="84"/>
      <c r="DV5" s="84"/>
      <c r="DW5" s="84"/>
      <c r="DX5" s="84"/>
      <c r="DY5" s="84"/>
      <c r="DZ5" s="84"/>
      <c r="EA5" s="84"/>
      <c r="EB5" s="84"/>
      <c r="EC5" s="84"/>
      <c r="ED5" s="84"/>
      <c r="EE5" s="84"/>
      <c r="EF5" s="84"/>
      <c r="EG5" s="84"/>
      <c r="EH5" s="84"/>
      <c r="EI5" s="84"/>
      <c r="EJ5" s="84"/>
      <c r="EK5" s="84"/>
      <c r="EL5" s="84"/>
      <c r="EM5" s="84"/>
      <c r="EN5" s="84"/>
      <c r="EO5" s="84"/>
      <c r="EP5" s="84"/>
      <c r="EQ5" s="84"/>
      <c r="ER5" s="84"/>
      <c r="ES5" s="84"/>
      <c r="ET5" s="84"/>
      <c r="EU5" s="84"/>
      <c r="EV5" s="84"/>
      <c r="EW5" s="84"/>
      <c r="EX5" s="84"/>
      <c r="EY5" s="84"/>
      <c r="EZ5" s="84"/>
      <c r="FA5" s="84"/>
      <c r="FB5" s="84"/>
      <c r="FC5" s="84"/>
      <c r="FD5" s="84"/>
      <c r="FE5" s="84"/>
      <c r="FF5" s="84"/>
      <c r="FG5" s="84"/>
      <c r="FH5" s="84"/>
      <c r="FI5" s="84"/>
      <c r="FJ5" s="84"/>
      <c r="FK5" s="84"/>
      <c r="FL5" s="84"/>
      <c r="FM5" s="84"/>
      <c r="FN5" s="84"/>
      <c r="FO5" s="84"/>
      <c r="FP5" s="84"/>
      <c r="FQ5" s="84"/>
      <c r="FR5" s="84"/>
      <c r="FS5" s="84"/>
      <c r="FT5" s="84"/>
      <c r="FU5" s="84"/>
      <c r="FV5" s="84"/>
      <c r="FW5" s="84"/>
      <c r="FX5" s="84"/>
      <c r="FY5" s="84"/>
      <c r="FZ5" s="84"/>
      <c r="GA5" s="84"/>
      <c r="GB5" s="84"/>
      <c r="GC5" s="84"/>
      <c r="GD5" s="84"/>
      <c r="GE5" s="84"/>
      <c r="GF5" s="84"/>
      <c r="GG5" s="84"/>
      <c r="GH5" s="84"/>
      <c r="GI5" s="84"/>
      <c r="GJ5" s="84"/>
      <c r="GK5" s="84"/>
      <c r="GL5" s="84"/>
      <c r="GM5" s="84"/>
      <c r="GN5" s="84"/>
      <c r="GO5" s="84"/>
      <c r="GP5" s="84"/>
      <c r="GQ5" s="84"/>
      <c r="GR5" s="84"/>
      <c r="GS5" s="84"/>
      <c r="GT5" s="84"/>
      <c r="GU5" s="84"/>
      <c r="GV5" s="84"/>
      <c r="GW5" s="84"/>
      <c r="GX5" s="84"/>
      <c r="GY5" s="84"/>
      <c r="GZ5" s="84"/>
      <c r="HA5" s="84"/>
      <c r="HB5" s="84"/>
      <c r="HC5" s="84"/>
      <c r="HD5" s="84"/>
      <c r="HE5" s="84"/>
      <c r="HF5" s="84"/>
      <c r="HG5" s="84"/>
      <c r="HH5" s="84"/>
      <c r="HI5" s="84"/>
      <c r="HJ5" s="84"/>
      <c r="HK5" s="84"/>
      <c r="HL5" s="84"/>
      <c r="HM5" s="84"/>
      <c r="HN5" s="84"/>
      <c r="HO5" s="84"/>
      <c r="HP5" s="84"/>
      <c r="HQ5" s="84"/>
      <c r="HR5" s="84"/>
      <c r="HS5" s="84"/>
      <c r="HT5" s="84"/>
      <c r="HU5" s="84"/>
      <c r="HV5" s="84"/>
      <c r="HW5" s="84"/>
      <c r="HX5" s="84"/>
      <c r="HY5" s="84"/>
      <c r="HZ5" s="84"/>
      <c r="IA5" s="84"/>
      <c r="IB5" s="84"/>
      <c r="IC5" s="84"/>
      <c r="ID5" s="84"/>
      <c r="IE5" s="84"/>
      <c r="IF5" s="84"/>
      <c r="IG5" s="84"/>
      <c r="IH5" s="84"/>
      <c r="II5" s="84"/>
      <c r="IJ5" s="84"/>
      <c r="IK5" s="84"/>
      <c r="IL5" s="84"/>
      <c r="IM5" s="84"/>
      <c r="IN5" s="84"/>
      <c r="IO5" s="84"/>
      <c r="IP5" s="84"/>
      <c r="IQ5" s="84"/>
      <c r="IR5" s="84"/>
      <c r="IS5" s="84"/>
      <c r="IT5" s="84"/>
      <c r="IU5" s="84"/>
      <c r="IV5" s="84"/>
    </row>
    <row r="6" spans="1:256" x14ac:dyDescent="0.2">
      <c r="A6" s="141">
        <v>1</v>
      </c>
      <c r="B6" s="141">
        <v>2</v>
      </c>
      <c r="C6" s="40" t="s">
        <v>560</v>
      </c>
      <c r="D6" s="40" t="s">
        <v>578</v>
      </c>
      <c r="E6" s="40" t="s">
        <v>579</v>
      </c>
      <c r="F6" s="40" t="s">
        <v>580</v>
      </c>
      <c r="G6" s="141">
        <v>8</v>
      </c>
      <c r="H6" s="141">
        <v>9</v>
      </c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5"/>
      <c r="DH6" s="85"/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5"/>
      <c r="DT6" s="85"/>
      <c r="DU6" s="85"/>
      <c r="DV6" s="85"/>
      <c r="DW6" s="85"/>
      <c r="DX6" s="85"/>
      <c r="DY6" s="85"/>
      <c r="DZ6" s="85"/>
      <c r="EA6" s="85"/>
      <c r="EB6" s="85"/>
      <c r="EC6" s="85"/>
      <c r="ED6" s="85"/>
      <c r="EE6" s="85"/>
      <c r="EF6" s="85"/>
      <c r="EG6" s="85"/>
      <c r="EH6" s="85"/>
      <c r="EI6" s="85"/>
      <c r="EJ6" s="85"/>
      <c r="EK6" s="85"/>
      <c r="EL6" s="85"/>
      <c r="EM6" s="85"/>
      <c r="EN6" s="85"/>
      <c r="EO6" s="85"/>
      <c r="EP6" s="85"/>
      <c r="EQ6" s="85"/>
      <c r="ER6" s="85"/>
      <c r="ES6" s="85"/>
      <c r="ET6" s="85"/>
      <c r="EU6" s="85"/>
      <c r="EV6" s="85"/>
      <c r="EW6" s="85"/>
      <c r="EX6" s="85"/>
      <c r="EY6" s="85"/>
      <c r="EZ6" s="85"/>
      <c r="FA6" s="85"/>
      <c r="FB6" s="85"/>
      <c r="FC6" s="85"/>
      <c r="FD6" s="85"/>
      <c r="FE6" s="85"/>
      <c r="FF6" s="85"/>
      <c r="FG6" s="85"/>
      <c r="FH6" s="85"/>
      <c r="FI6" s="85"/>
      <c r="FJ6" s="85"/>
      <c r="FK6" s="85"/>
      <c r="FL6" s="85"/>
      <c r="FM6" s="85"/>
      <c r="FN6" s="85"/>
      <c r="FO6" s="85"/>
      <c r="FP6" s="85"/>
      <c r="FQ6" s="85"/>
      <c r="FR6" s="85"/>
      <c r="FS6" s="85"/>
      <c r="FT6" s="85"/>
      <c r="FU6" s="85"/>
      <c r="FV6" s="85"/>
      <c r="FW6" s="85"/>
      <c r="FX6" s="85"/>
      <c r="FY6" s="85"/>
      <c r="FZ6" s="85"/>
      <c r="GA6" s="85"/>
      <c r="GB6" s="85"/>
      <c r="GC6" s="85"/>
      <c r="GD6" s="85"/>
      <c r="GE6" s="85"/>
      <c r="GF6" s="85"/>
      <c r="GG6" s="85"/>
      <c r="GH6" s="85"/>
      <c r="GI6" s="85"/>
      <c r="GJ6" s="85"/>
      <c r="GK6" s="85"/>
      <c r="GL6" s="85"/>
      <c r="GM6" s="85"/>
      <c r="GN6" s="85"/>
      <c r="GO6" s="85"/>
      <c r="GP6" s="85"/>
      <c r="GQ6" s="85"/>
      <c r="GR6" s="85"/>
      <c r="GS6" s="85"/>
      <c r="GT6" s="85"/>
      <c r="GU6" s="85"/>
      <c r="GV6" s="85"/>
      <c r="GW6" s="85"/>
      <c r="GX6" s="85"/>
      <c r="GY6" s="85"/>
      <c r="GZ6" s="85"/>
      <c r="HA6" s="85"/>
      <c r="HB6" s="85"/>
      <c r="HC6" s="85"/>
      <c r="HD6" s="85"/>
      <c r="HE6" s="85"/>
      <c r="HF6" s="85"/>
      <c r="HG6" s="85"/>
      <c r="HH6" s="85"/>
      <c r="HI6" s="85"/>
      <c r="HJ6" s="85"/>
      <c r="HK6" s="85"/>
      <c r="HL6" s="85"/>
      <c r="HM6" s="85"/>
      <c r="HN6" s="85"/>
      <c r="HO6" s="85"/>
      <c r="HP6" s="85"/>
      <c r="HQ6" s="85"/>
      <c r="HR6" s="85"/>
      <c r="HS6" s="85"/>
      <c r="HT6" s="85"/>
      <c r="HU6" s="85"/>
      <c r="HV6" s="85"/>
      <c r="HW6" s="85"/>
      <c r="HX6" s="85"/>
      <c r="HY6" s="85"/>
      <c r="HZ6" s="85"/>
      <c r="IA6" s="85"/>
      <c r="IB6" s="85"/>
      <c r="IC6" s="85"/>
      <c r="ID6" s="85"/>
      <c r="IE6" s="85"/>
      <c r="IF6" s="85"/>
      <c r="IG6" s="85"/>
      <c r="IH6" s="85"/>
      <c r="II6" s="85"/>
      <c r="IJ6" s="85"/>
      <c r="IK6" s="85"/>
      <c r="IL6" s="85"/>
      <c r="IM6" s="85"/>
      <c r="IN6" s="85"/>
      <c r="IO6" s="85"/>
      <c r="IP6" s="85"/>
      <c r="IQ6" s="85"/>
      <c r="IR6" s="85"/>
      <c r="IS6" s="85"/>
      <c r="IT6" s="85"/>
      <c r="IU6" s="85"/>
      <c r="IV6" s="85"/>
    </row>
    <row r="7" spans="1:256" ht="18.75" x14ac:dyDescent="0.3">
      <c r="A7" s="141"/>
      <c r="B7" s="142"/>
      <c r="C7" s="40"/>
      <c r="D7" s="40"/>
      <c r="E7" s="40"/>
      <c r="F7" s="40"/>
      <c r="G7" s="143"/>
      <c r="H7" s="143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  <c r="CW7" s="82"/>
      <c r="CX7" s="82"/>
      <c r="CY7" s="82"/>
      <c r="CZ7" s="82"/>
      <c r="DA7" s="82"/>
      <c r="DB7" s="82"/>
      <c r="DC7" s="82"/>
      <c r="DD7" s="82"/>
      <c r="DE7" s="82"/>
      <c r="DF7" s="82"/>
      <c r="DG7" s="82"/>
      <c r="DH7" s="82"/>
      <c r="DI7" s="82"/>
      <c r="DJ7" s="82"/>
      <c r="DK7" s="82"/>
      <c r="DL7" s="82"/>
      <c r="DM7" s="82"/>
      <c r="DN7" s="82"/>
      <c r="DO7" s="82"/>
      <c r="DP7" s="82"/>
      <c r="DQ7" s="82"/>
      <c r="DR7" s="82"/>
      <c r="DS7" s="82"/>
      <c r="DT7" s="82"/>
      <c r="DU7" s="82"/>
      <c r="DV7" s="82"/>
      <c r="DW7" s="82"/>
      <c r="DX7" s="82"/>
      <c r="DY7" s="82"/>
      <c r="DZ7" s="82"/>
      <c r="EA7" s="82"/>
      <c r="EB7" s="82"/>
      <c r="EC7" s="82"/>
      <c r="ED7" s="82"/>
      <c r="EE7" s="82"/>
      <c r="EF7" s="82"/>
      <c r="EG7" s="82"/>
      <c r="EH7" s="82"/>
      <c r="EI7" s="82"/>
      <c r="EJ7" s="82"/>
      <c r="EK7" s="82"/>
      <c r="EL7" s="82"/>
      <c r="EM7" s="82"/>
      <c r="EN7" s="82"/>
      <c r="EO7" s="82"/>
      <c r="EP7" s="82"/>
      <c r="EQ7" s="82"/>
      <c r="ER7" s="82"/>
      <c r="ES7" s="82"/>
      <c r="ET7" s="82"/>
      <c r="EU7" s="82"/>
      <c r="EV7" s="82"/>
      <c r="EW7" s="82"/>
      <c r="EX7" s="82"/>
      <c r="EY7" s="82"/>
      <c r="EZ7" s="82"/>
      <c r="FA7" s="82"/>
      <c r="FB7" s="82"/>
      <c r="FC7" s="82"/>
      <c r="FD7" s="82"/>
      <c r="FE7" s="82"/>
      <c r="FF7" s="82"/>
      <c r="FG7" s="82"/>
      <c r="FH7" s="82"/>
      <c r="FI7" s="82"/>
      <c r="FJ7" s="82"/>
      <c r="FK7" s="82"/>
      <c r="FL7" s="82"/>
      <c r="FM7" s="82"/>
      <c r="FN7" s="82"/>
      <c r="FO7" s="82"/>
      <c r="FP7" s="82"/>
      <c r="FQ7" s="82"/>
      <c r="FR7" s="82"/>
      <c r="FS7" s="82"/>
      <c r="FT7" s="82"/>
      <c r="FU7" s="82"/>
      <c r="FV7" s="82"/>
      <c r="FW7" s="82"/>
      <c r="FX7" s="82"/>
      <c r="FY7" s="82"/>
      <c r="FZ7" s="82"/>
      <c r="GA7" s="82"/>
      <c r="GB7" s="82"/>
      <c r="GC7" s="82"/>
      <c r="GD7" s="82"/>
      <c r="GE7" s="82"/>
      <c r="GF7" s="82"/>
      <c r="GG7" s="82"/>
      <c r="GH7" s="82"/>
      <c r="GI7" s="82"/>
      <c r="GJ7" s="82"/>
      <c r="GK7" s="82"/>
      <c r="GL7" s="82"/>
      <c r="GM7" s="82"/>
      <c r="GN7" s="82"/>
      <c r="GO7" s="82"/>
      <c r="GP7" s="82"/>
      <c r="GQ7" s="82"/>
      <c r="GR7" s="82"/>
      <c r="GS7" s="82"/>
      <c r="GT7" s="82"/>
      <c r="GU7" s="82"/>
      <c r="GV7" s="82"/>
      <c r="GW7" s="82"/>
      <c r="GX7" s="82"/>
      <c r="GY7" s="82"/>
      <c r="GZ7" s="82"/>
      <c r="HA7" s="82"/>
      <c r="HB7" s="82"/>
      <c r="HC7" s="82"/>
      <c r="HD7" s="82"/>
      <c r="HE7" s="82"/>
      <c r="HF7" s="82"/>
      <c r="HG7" s="82"/>
      <c r="HH7" s="82"/>
      <c r="HI7" s="82"/>
      <c r="HJ7" s="82"/>
      <c r="HK7" s="82"/>
      <c r="HL7" s="82"/>
      <c r="HM7" s="82"/>
      <c r="HN7" s="82"/>
      <c r="HO7" s="82"/>
      <c r="HP7" s="82"/>
      <c r="HQ7" s="82"/>
      <c r="HR7" s="82"/>
      <c r="HS7" s="82"/>
      <c r="HT7" s="82"/>
      <c r="HU7" s="82"/>
      <c r="HV7" s="82"/>
      <c r="HW7" s="82"/>
      <c r="HX7" s="82"/>
      <c r="HY7" s="82"/>
      <c r="HZ7" s="82"/>
      <c r="IA7" s="82"/>
      <c r="IB7" s="82"/>
      <c r="IC7" s="82"/>
      <c r="ID7" s="82"/>
      <c r="IE7" s="82"/>
      <c r="IF7" s="82"/>
      <c r="IG7" s="82"/>
      <c r="IH7" s="82"/>
      <c r="II7" s="82"/>
      <c r="IJ7" s="82"/>
      <c r="IK7" s="82"/>
      <c r="IL7" s="82"/>
      <c r="IM7" s="82"/>
      <c r="IN7" s="82"/>
      <c r="IO7" s="82"/>
      <c r="IP7" s="82"/>
      <c r="IQ7" s="82"/>
      <c r="IR7" s="82"/>
      <c r="IS7" s="82"/>
      <c r="IT7" s="82"/>
      <c r="IU7" s="82"/>
      <c r="IV7" s="82"/>
    </row>
    <row r="8" spans="1:256" ht="18.75" x14ac:dyDescent="0.3">
      <c r="A8" s="141"/>
      <c r="B8" s="142"/>
      <c r="C8" s="40"/>
      <c r="D8" s="40"/>
      <c r="E8" s="40"/>
      <c r="F8" s="40"/>
      <c r="G8" s="143"/>
      <c r="H8" s="143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82"/>
      <c r="DH8" s="82"/>
      <c r="DI8" s="82"/>
      <c r="DJ8" s="82"/>
      <c r="DK8" s="82"/>
      <c r="DL8" s="82"/>
      <c r="DM8" s="82"/>
      <c r="DN8" s="82"/>
      <c r="DO8" s="82"/>
      <c r="DP8" s="82"/>
      <c r="DQ8" s="82"/>
      <c r="DR8" s="82"/>
      <c r="DS8" s="82"/>
      <c r="DT8" s="82"/>
      <c r="DU8" s="82"/>
      <c r="DV8" s="82"/>
      <c r="DW8" s="82"/>
      <c r="DX8" s="82"/>
      <c r="DY8" s="82"/>
      <c r="DZ8" s="82"/>
      <c r="EA8" s="82"/>
      <c r="EB8" s="82"/>
      <c r="EC8" s="82"/>
      <c r="ED8" s="82"/>
      <c r="EE8" s="82"/>
      <c r="EF8" s="82"/>
      <c r="EG8" s="82"/>
      <c r="EH8" s="82"/>
      <c r="EI8" s="82"/>
      <c r="EJ8" s="82"/>
      <c r="EK8" s="82"/>
      <c r="EL8" s="82"/>
      <c r="EM8" s="82"/>
      <c r="EN8" s="82"/>
      <c r="EO8" s="82"/>
      <c r="EP8" s="82"/>
      <c r="EQ8" s="82"/>
      <c r="ER8" s="82"/>
      <c r="ES8" s="82"/>
      <c r="ET8" s="82"/>
      <c r="EU8" s="82"/>
      <c r="EV8" s="82"/>
      <c r="EW8" s="82"/>
      <c r="EX8" s="82"/>
      <c r="EY8" s="82"/>
      <c r="EZ8" s="82"/>
      <c r="FA8" s="82"/>
      <c r="FB8" s="82"/>
      <c r="FC8" s="82"/>
      <c r="FD8" s="82"/>
      <c r="FE8" s="82"/>
      <c r="FF8" s="82"/>
      <c r="FG8" s="82"/>
      <c r="FH8" s="82"/>
      <c r="FI8" s="82"/>
      <c r="FJ8" s="82"/>
      <c r="FK8" s="82"/>
      <c r="FL8" s="82"/>
      <c r="FM8" s="82"/>
      <c r="FN8" s="82"/>
      <c r="FO8" s="82"/>
      <c r="FP8" s="82"/>
      <c r="FQ8" s="82"/>
      <c r="FR8" s="82"/>
      <c r="FS8" s="82"/>
      <c r="FT8" s="82"/>
      <c r="FU8" s="82"/>
      <c r="FV8" s="82"/>
      <c r="FW8" s="82"/>
      <c r="FX8" s="82"/>
      <c r="FY8" s="82"/>
      <c r="FZ8" s="82"/>
      <c r="GA8" s="82"/>
      <c r="GB8" s="82"/>
      <c r="GC8" s="82"/>
      <c r="GD8" s="82"/>
      <c r="GE8" s="82"/>
      <c r="GF8" s="82"/>
      <c r="GG8" s="82"/>
      <c r="GH8" s="82"/>
      <c r="GI8" s="82"/>
      <c r="GJ8" s="82"/>
      <c r="GK8" s="82"/>
      <c r="GL8" s="82"/>
      <c r="GM8" s="82"/>
      <c r="GN8" s="82"/>
      <c r="GO8" s="82"/>
      <c r="GP8" s="82"/>
      <c r="GQ8" s="82"/>
      <c r="GR8" s="82"/>
      <c r="GS8" s="82"/>
      <c r="GT8" s="82"/>
      <c r="GU8" s="82"/>
      <c r="GV8" s="82"/>
      <c r="GW8" s="82"/>
      <c r="GX8" s="82"/>
      <c r="GY8" s="82"/>
      <c r="GZ8" s="82"/>
      <c r="HA8" s="82"/>
      <c r="HB8" s="82"/>
      <c r="HC8" s="82"/>
      <c r="HD8" s="82"/>
      <c r="HE8" s="82"/>
      <c r="HF8" s="82"/>
      <c r="HG8" s="82"/>
      <c r="HH8" s="82"/>
      <c r="HI8" s="82"/>
      <c r="HJ8" s="82"/>
      <c r="HK8" s="82"/>
      <c r="HL8" s="82"/>
      <c r="HM8" s="82"/>
      <c r="HN8" s="82"/>
      <c r="HO8" s="82"/>
      <c r="HP8" s="82"/>
      <c r="HQ8" s="82"/>
      <c r="HR8" s="82"/>
      <c r="HS8" s="82"/>
      <c r="HT8" s="82"/>
      <c r="HU8" s="82"/>
      <c r="HV8" s="82"/>
      <c r="HW8" s="82"/>
      <c r="HX8" s="82"/>
      <c r="HY8" s="82"/>
      <c r="HZ8" s="82"/>
      <c r="IA8" s="82"/>
      <c r="IB8" s="82"/>
      <c r="IC8" s="82"/>
      <c r="ID8" s="82"/>
      <c r="IE8" s="82"/>
      <c r="IF8" s="82"/>
      <c r="IG8" s="82"/>
      <c r="IH8" s="82"/>
      <c r="II8" s="82"/>
      <c r="IJ8" s="82"/>
      <c r="IK8" s="82"/>
      <c r="IL8" s="82"/>
      <c r="IM8" s="82"/>
      <c r="IN8" s="82"/>
      <c r="IO8" s="82"/>
      <c r="IP8" s="82"/>
      <c r="IQ8" s="82"/>
      <c r="IR8" s="82"/>
      <c r="IS8" s="82"/>
      <c r="IT8" s="82"/>
      <c r="IU8" s="82"/>
      <c r="IV8" s="82"/>
    </row>
    <row r="9" spans="1:256" ht="18.75" x14ac:dyDescent="0.3">
      <c r="A9" s="144"/>
      <c r="B9" s="142"/>
      <c r="C9" s="40"/>
      <c r="D9" s="40"/>
      <c r="E9" s="40"/>
      <c r="F9" s="40"/>
      <c r="G9" s="143"/>
      <c r="H9" s="143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8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82"/>
      <c r="DH9" s="82"/>
      <c r="DI9" s="82"/>
      <c r="DJ9" s="82"/>
      <c r="DK9" s="82"/>
      <c r="DL9" s="82"/>
      <c r="DM9" s="82"/>
      <c r="DN9" s="82"/>
      <c r="DO9" s="82"/>
      <c r="DP9" s="82"/>
      <c r="DQ9" s="82"/>
      <c r="DR9" s="82"/>
      <c r="DS9" s="82"/>
      <c r="DT9" s="82"/>
      <c r="DU9" s="82"/>
      <c r="DV9" s="82"/>
      <c r="DW9" s="82"/>
      <c r="DX9" s="82"/>
      <c r="DY9" s="82"/>
      <c r="DZ9" s="82"/>
      <c r="EA9" s="82"/>
      <c r="EB9" s="82"/>
      <c r="EC9" s="82"/>
      <c r="ED9" s="82"/>
      <c r="EE9" s="82"/>
      <c r="EF9" s="82"/>
      <c r="EG9" s="82"/>
      <c r="EH9" s="82"/>
      <c r="EI9" s="82"/>
      <c r="EJ9" s="82"/>
      <c r="EK9" s="82"/>
      <c r="EL9" s="82"/>
      <c r="EM9" s="82"/>
      <c r="EN9" s="82"/>
      <c r="EO9" s="82"/>
      <c r="EP9" s="82"/>
      <c r="EQ9" s="82"/>
      <c r="ER9" s="82"/>
      <c r="ES9" s="82"/>
      <c r="ET9" s="82"/>
      <c r="EU9" s="82"/>
      <c r="EV9" s="82"/>
      <c r="EW9" s="82"/>
      <c r="EX9" s="82"/>
      <c r="EY9" s="82"/>
      <c r="EZ9" s="82"/>
      <c r="FA9" s="82"/>
      <c r="FB9" s="82"/>
      <c r="FC9" s="82"/>
      <c r="FD9" s="82"/>
      <c r="FE9" s="82"/>
      <c r="FF9" s="82"/>
      <c r="FG9" s="82"/>
      <c r="FH9" s="82"/>
      <c r="FI9" s="82"/>
      <c r="FJ9" s="82"/>
      <c r="FK9" s="82"/>
      <c r="FL9" s="82"/>
      <c r="FM9" s="82"/>
      <c r="FN9" s="82"/>
      <c r="FO9" s="82"/>
      <c r="FP9" s="82"/>
      <c r="FQ9" s="82"/>
      <c r="FR9" s="82"/>
      <c r="FS9" s="82"/>
      <c r="FT9" s="82"/>
      <c r="FU9" s="82"/>
      <c r="FV9" s="82"/>
      <c r="FW9" s="82"/>
      <c r="FX9" s="82"/>
      <c r="FY9" s="82"/>
      <c r="FZ9" s="82"/>
      <c r="GA9" s="82"/>
      <c r="GB9" s="82"/>
      <c r="GC9" s="82"/>
      <c r="GD9" s="82"/>
      <c r="GE9" s="82"/>
      <c r="GF9" s="82"/>
      <c r="GG9" s="82"/>
      <c r="GH9" s="82"/>
      <c r="GI9" s="82"/>
      <c r="GJ9" s="82"/>
      <c r="GK9" s="82"/>
      <c r="GL9" s="82"/>
      <c r="GM9" s="82"/>
      <c r="GN9" s="82"/>
      <c r="GO9" s="82"/>
      <c r="GP9" s="82"/>
      <c r="GQ9" s="82"/>
      <c r="GR9" s="82"/>
      <c r="GS9" s="82"/>
      <c r="GT9" s="82"/>
      <c r="GU9" s="82"/>
      <c r="GV9" s="82"/>
      <c r="GW9" s="82"/>
      <c r="GX9" s="82"/>
      <c r="GY9" s="82"/>
      <c r="GZ9" s="82"/>
      <c r="HA9" s="82"/>
      <c r="HB9" s="82"/>
      <c r="HC9" s="82"/>
      <c r="HD9" s="82"/>
      <c r="HE9" s="82"/>
      <c r="HF9" s="82"/>
      <c r="HG9" s="82"/>
      <c r="HH9" s="82"/>
      <c r="HI9" s="82"/>
      <c r="HJ9" s="82"/>
      <c r="HK9" s="82"/>
      <c r="HL9" s="82"/>
      <c r="HM9" s="82"/>
      <c r="HN9" s="82"/>
      <c r="HO9" s="82"/>
      <c r="HP9" s="82"/>
      <c r="HQ9" s="82"/>
      <c r="HR9" s="82"/>
      <c r="HS9" s="82"/>
      <c r="HT9" s="82"/>
      <c r="HU9" s="82"/>
      <c r="HV9" s="82"/>
      <c r="HW9" s="82"/>
      <c r="HX9" s="82"/>
      <c r="HY9" s="82"/>
      <c r="HZ9" s="82"/>
      <c r="IA9" s="82"/>
      <c r="IB9" s="82"/>
      <c r="IC9" s="82"/>
      <c r="ID9" s="82"/>
      <c r="IE9" s="82"/>
      <c r="IF9" s="82"/>
      <c r="IG9" s="82"/>
      <c r="IH9" s="82"/>
      <c r="II9" s="82"/>
      <c r="IJ9" s="82"/>
      <c r="IK9" s="82"/>
      <c r="IL9" s="82"/>
      <c r="IM9" s="82"/>
      <c r="IN9" s="82"/>
      <c r="IO9" s="82"/>
      <c r="IP9" s="82"/>
      <c r="IQ9" s="82"/>
      <c r="IR9" s="82"/>
      <c r="IS9" s="82"/>
      <c r="IT9" s="82"/>
      <c r="IU9" s="82"/>
      <c r="IV9" s="82"/>
    </row>
    <row r="10" spans="1:256" ht="19.5" x14ac:dyDescent="0.35">
      <c r="A10" s="141"/>
      <c r="B10" s="142"/>
      <c r="C10" s="40"/>
      <c r="D10" s="40"/>
      <c r="E10" s="40"/>
      <c r="F10" s="40"/>
      <c r="G10" s="143"/>
      <c r="H10" s="143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  <c r="FL10" s="86"/>
      <c r="FM10" s="86"/>
      <c r="FN10" s="86"/>
      <c r="FO10" s="86"/>
      <c r="FP10" s="86"/>
      <c r="FQ10" s="86"/>
      <c r="FR10" s="86"/>
      <c r="FS10" s="86"/>
      <c r="FT10" s="86"/>
      <c r="FU10" s="86"/>
      <c r="FV10" s="86"/>
      <c r="FW10" s="86"/>
      <c r="FX10" s="86"/>
      <c r="FY10" s="86"/>
      <c r="FZ10" s="86"/>
      <c r="GA10" s="86"/>
      <c r="GB10" s="86"/>
      <c r="GC10" s="86"/>
      <c r="GD10" s="86"/>
      <c r="GE10" s="86"/>
      <c r="GF10" s="86"/>
      <c r="GG10" s="86"/>
      <c r="GH10" s="86"/>
      <c r="GI10" s="86"/>
      <c r="GJ10" s="86"/>
      <c r="GK10" s="86"/>
      <c r="GL10" s="86"/>
      <c r="GM10" s="86"/>
      <c r="GN10" s="86"/>
      <c r="GO10" s="86"/>
      <c r="GP10" s="86"/>
      <c r="GQ10" s="86"/>
      <c r="GR10" s="86"/>
      <c r="GS10" s="86"/>
      <c r="GT10" s="86"/>
      <c r="GU10" s="86"/>
      <c r="GV10" s="86"/>
      <c r="GW10" s="86"/>
      <c r="GX10" s="86"/>
      <c r="GY10" s="86"/>
      <c r="GZ10" s="86"/>
      <c r="HA10" s="86"/>
      <c r="HB10" s="86"/>
      <c r="HC10" s="86"/>
      <c r="HD10" s="86"/>
      <c r="HE10" s="86"/>
      <c r="HF10" s="86"/>
      <c r="HG10" s="86"/>
      <c r="HH10" s="86"/>
      <c r="HI10" s="86"/>
      <c r="HJ10" s="86"/>
      <c r="HK10" s="86"/>
      <c r="HL10" s="86"/>
      <c r="HM10" s="86"/>
      <c r="HN10" s="86"/>
      <c r="HO10" s="86"/>
      <c r="HP10" s="86"/>
      <c r="HQ10" s="86"/>
      <c r="HR10" s="86"/>
      <c r="HS10" s="86"/>
      <c r="HT10" s="86"/>
      <c r="HU10" s="86"/>
      <c r="HV10" s="86"/>
      <c r="HW10" s="86"/>
      <c r="HX10" s="86"/>
      <c r="HY10" s="86"/>
      <c r="HZ10" s="86"/>
      <c r="IA10" s="86"/>
      <c r="IB10" s="86"/>
      <c r="IC10" s="86"/>
      <c r="ID10" s="86"/>
      <c r="IE10" s="86"/>
      <c r="IF10" s="86"/>
      <c r="IG10" s="86"/>
      <c r="IH10" s="86"/>
      <c r="II10" s="86"/>
      <c r="IJ10" s="86"/>
      <c r="IK10" s="86"/>
      <c r="IL10" s="86"/>
      <c r="IM10" s="86"/>
      <c r="IN10" s="86"/>
      <c r="IO10" s="86"/>
      <c r="IP10" s="86"/>
      <c r="IQ10" s="86"/>
      <c r="IR10" s="86"/>
      <c r="IS10" s="86"/>
      <c r="IT10" s="86"/>
      <c r="IU10" s="86"/>
      <c r="IV10" s="86"/>
    </row>
    <row r="11" spans="1:256" ht="18.75" x14ac:dyDescent="0.3">
      <c r="A11" s="141"/>
      <c r="B11" s="142"/>
      <c r="C11" s="40"/>
      <c r="D11" s="40"/>
      <c r="E11" s="40"/>
      <c r="F11" s="40"/>
      <c r="G11" s="143"/>
      <c r="H11" s="143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8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8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82"/>
      <c r="DH11" s="82"/>
      <c r="DI11" s="82"/>
      <c r="DJ11" s="82"/>
      <c r="DK11" s="82"/>
      <c r="DL11" s="82"/>
      <c r="DM11" s="82"/>
      <c r="DN11" s="82"/>
      <c r="DO11" s="82"/>
      <c r="DP11" s="82"/>
      <c r="DQ11" s="82"/>
      <c r="DR11" s="82"/>
      <c r="DS11" s="82"/>
      <c r="DT11" s="82"/>
      <c r="DU11" s="82"/>
      <c r="DV11" s="82"/>
      <c r="DW11" s="82"/>
      <c r="DX11" s="82"/>
      <c r="DY11" s="82"/>
      <c r="DZ11" s="82"/>
      <c r="EA11" s="82"/>
      <c r="EB11" s="82"/>
      <c r="EC11" s="82"/>
      <c r="ED11" s="82"/>
      <c r="EE11" s="82"/>
      <c r="EF11" s="82"/>
      <c r="EG11" s="82"/>
      <c r="EH11" s="82"/>
      <c r="EI11" s="82"/>
      <c r="EJ11" s="82"/>
      <c r="EK11" s="82"/>
      <c r="EL11" s="82"/>
      <c r="EM11" s="82"/>
      <c r="EN11" s="82"/>
      <c r="EO11" s="82"/>
      <c r="EP11" s="82"/>
      <c r="EQ11" s="82"/>
      <c r="ER11" s="82"/>
      <c r="ES11" s="82"/>
      <c r="ET11" s="82"/>
      <c r="EU11" s="82"/>
      <c r="EV11" s="82"/>
      <c r="EW11" s="82"/>
      <c r="EX11" s="82"/>
      <c r="EY11" s="82"/>
      <c r="EZ11" s="82"/>
      <c r="FA11" s="82"/>
      <c r="FB11" s="82"/>
      <c r="FC11" s="82"/>
      <c r="FD11" s="82"/>
      <c r="FE11" s="82"/>
      <c r="FF11" s="82"/>
      <c r="FG11" s="82"/>
      <c r="FH11" s="82"/>
      <c r="FI11" s="82"/>
      <c r="FJ11" s="82"/>
      <c r="FK11" s="82"/>
      <c r="FL11" s="82"/>
      <c r="FM11" s="82"/>
      <c r="FN11" s="82"/>
      <c r="FO11" s="82"/>
      <c r="FP11" s="82"/>
      <c r="FQ11" s="82"/>
      <c r="FR11" s="82"/>
      <c r="FS11" s="82"/>
      <c r="FT11" s="82"/>
      <c r="FU11" s="82"/>
      <c r="FV11" s="82"/>
      <c r="FW11" s="82"/>
      <c r="FX11" s="82"/>
      <c r="FY11" s="82"/>
      <c r="FZ11" s="82"/>
      <c r="GA11" s="82"/>
      <c r="GB11" s="82"/>
      <c r="GC11" s="82"/>
      <c r="GD11" s="82"/>
      <c r="GE11" s="82"/>
      <c r="GF11" s="82"/>
      <c r="GG11" s="82"/>
      <c r="GH11" s="82"/>
      <c r="GI11" s="82"/>
      <c r="GJ11" s="82"/>
      <c r="GK11" s="82"/>
      <c r="GL11" s="82"/>
      <c r="GM11" s="82"/>
      <c r="GN11" s="82"/>
      <c r="GO11" s="82"/>
      <c r="GP11" s="82"/>
      <c r="GQ11" s="82"/>
      <c r="GR11" s="82"/>
      <c r="GS11" s="82"/>
      <c r="GT11" s="82"/>
      <c r="GU11" s="82"/>
      <c r="GV11" s="82"/>
      <c r="GW11" s="82"/>
      <c r="GX11" s="82"/>
      <c r="GY11" s="82"/>
      <c r="GZ11" s="82"/>
      <c r="HA11" s="82"/>
      <c r="HB11" s="82"/>
      <c r="HC11" s="82"/>
      <c r="HD11" s="82"/>
      <c r="HE11" s="82"/>
      <c r="HF11" s="82"/>
      <c r="HG11" s="82"/>
      <c r="HH11" s="82"/>
      <c r="HI11" s="82"/>
      <c r="HJ11" s="82"/>
      <c r="HK11" s="82"/>
      <c r="HL11" s="82"/>
      <c r="HM11" s="82"/>
      <c r="HN11" s="82"/>
      <c r="HO11" s="82"/>
      <c r="HP11" s="82"/>
      <c r="HQ11" s="82"/>
      <c r="HR11" s="82"/>
      <c r="HS11" s="82"/>
      <c r="HT11" s="82"/>
      <c r="HU11" s="82"/>
      <c r="HV11" s="82"/>
      <c r="HW11" s="82"/>
      <c r="HX11" s="82"/>
      <c r="HY11" s="82"/>
      <c r="HZ11" s="82"/>
      <c r="IA11" s="82"/>
      <c r="IB11" s="82"/>
      <c r="IC11" s="82"/>
      <c r="ID11" s="82"/>
      <c r="IE11" s="82"/>
      <c r="IF11" s="82"/>
      <c r="IG11" s="82"/>
      <c r="IH11" s="82"/>
      <c r="II11" s="82"/>
      <c r="IJ11" s="82"/>
      <c r="IK11" s="82"/>
      <c r="IL11" s="82"/>
      <c r="IM11" s="82"/>
      <c r="IN11" s="82"/>
      <c r="IO11" s="82"/>
      <c r="IP11" s="82"/>
      <c r="IQ11" s="82"/>
      <c r="IR11" s="82"/>
      <c r="IS11" s="82"/>
      <c r="IT11" s="82"/>
      <c r="IU11" s="82"/>
      <c r="IV11" s="82"/>
    </row>
    <row r="12" spans="1:256" ht="18.75" x14ac:dyDescent="0.3">
      <c r="A12" s="141"/>
      <c r="B12" s="142"/>
      <c r="C12" s="40"/>
      <c r="D12" s="40"/>
      <c r="E12" s="40"/>
      <c r="F12" s="40"/>
      <c r="G12" s="143"/>
      <c r="H12" s="143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8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8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8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82"/>
      <c r="DH12" s="82"/>
      <c r="DI12" s="82"/>
      <c r="DJ12" s="82"/>
      <c r="DK12" s="82"/>
      <c r="DL12" s="82"/>
      <c r="DM12" s="82"/>
      <c r="DN12" s="82"/>
      <c r="DO12" s="82"/>
      <c r="DP12" s="82"/>
      <c r="DQ12" s="82"/>
      <c r="DR12" s="82"/>
      <c r="DS12" s="82"/>
      <c r="DT12" s="82"/>
      <c r="DU12" s="82"/>
      <c r="DV12" s="82"/>
      <c r="DW12" s="82"/>
      <c r="DX12" s="82"/>
      <c r="DY12" s="82"/>
      <c r="DZ12" s="82"/>
      <c r="EA12" s="82"/>
      <c r="EB12" s="82"/>
      <c r="EC12" s="82"/>
      <c r="ED12" s="82"/>
      <c r="EE12" s="82"/>
      <c r="EF12" s="82"/>
      <c r="EG12" s="82"/>
      <c r="EH12" s="82"/>
      <c r="EI12" s="82"/>
      <c r="EJ12" s="82"/>
      <c r="EK12" s="82"/>
      <c r="EL12" s="82"/>
      <c r="EM12" s="82"/>
      <c r="EN12" s="82"/>
      <c r="EO12" s="82"/>
      <c r="EP12" s="82"/>
      <c r="EQ12" s="82"/>
      <c r="ER12" s="82"/>
      <c r="ES12" s="82"/>
      <c r="ET12" s="82"/>
      <c r="EU12" s="82"/>
      <c r="EV12" s="82"/>
      <c r="EW12" s="82"/>
      <c r="EX12" s="82"/>
      <c r="EY12" s="82"/>
      <c r="EZ12" s="82"/>
      <c r="FA12" s="82"/>
      <c r="FB12" s="82"/>
      <c r="FC12" s="82"/>
      <c r="FD12" s="82"/>
      <c r="FE12" s="82"/>
      <c r="FF12" s="82"/>
      <c r="FG12" s="82"/>
      <c r="FH12" s="82"/>
      <c r="FI12" s="82"/>
      <c r="FJ12" s="82"/>
      <c r="FK12" s="82"/>
      <c r="FL12" s="82"/>
      <c r="FM12" s="82"/>
      <c r="FN12" s="82"/>
      <c r="FO12" s="82"/>
      <c r="FP12" s="82"/>
      <c r="FQ12" s="82"/>
      <c r="FR12" s="82"/>
      <c r="FS12" s="82"/>
      <c r="FT12" s="82"/>
      <c r="FU12" s="82"/>
      <c r="FV12" s="82"/>
      <c r="FW12" s="82"/>
      <c r="FX12" s="82"/>
      <c r="FY12" s="82"/>
      <c r="FZ12" s="82"/>
      <c r="GA12" s="82"/>
      <c r="GB12" s="82"/>
      <c r="GC12" s="82"/>
      <c r="GD12" s="82"/>
      <c r="GE12" s="82"/>
      <c r="GF12" s="82"/>
      <c r="GG12" s="82"/>
      <c r="GH12" s="82"/>
      <c r="GI12" s="82"/>
      <c r="GJ12" s="82"/>
      <c r="GK12" s="82"/>
      <c r="GL12" s="82"/>
      <c r="GM12" s="82"/>
      <c r="GN12" s="82"/>
      <c r="GO12" s="82"/>
      <c r="GP12" s="82"/>
      <c r="GQ12" s="82"/>
      <c r="GR12" s="82"/>
      <c r="GS12" s="82"/>
      <c r="GT12" s="82"/>
      <c r="GU12" s="82"/>
      <c r="GV12" s="82"/>
      <c r="GW12" s="82"/>
      <c r="GX12" s="82"/>
      <c r="GY12" s="82"/>
      <c r="GZ12" s="82"/>
      <c r="HA12" s="82"/>
      <c r="HB12" s="82"/>
      <c r="HC12" s="82"/>
      <c r="HD12" s="82"/>
      <c r="HE12" s="82"/>
      <c r="HF12" s="82"/>
      <c r="HG12" s="82"/>
      <c r="HH12" s="82"/>
      <c r="HI12" s="82"/>
      <c r="HJ12" s="82"/>
      <c r="HK12" s="82"/>
      <c r="HL12" s="82"/>
      <c r="HM12" s="82"/>
      <c r="HN12" s="82"/>
      <c r="HO12" s="82"/>
      <c r="HP12" s="82"/>
      <c r="HQ12" s="82"/>
      <c r="HR12" s="82"/>
      <c r="HS12" s="82"/>
      <c r="HT12" s="82"/>
      <c r="HU12" s="82"/>
      <c r="HV12" s="82"/>
      <c r="HW12" s="82"/>
      <c r="HX12" s="82"/>
      <c r="HY12" s="82"/>
      <c r="HZ12" s="82"/>
      <c r="IA12" s="82"/>
      <c r="IB12" s="82"/>
      <c r="IC12" s="82"/>
      <c r="ID12" s="82"/>
      <c r="IE12" s="82"/>
      <c r="IF12" s="82"/>
      <c r="IG12" s="82"/>
      <c r="IH12" s="82"/>
      <c r="II12" s="82"/>
      <c r="IJ12" s="82"/>
      <c r="IK12" s="82"/>
      <c r="IL12" s="82"/>
      <c r="IM12" s="82"/>
      <c r="IN12" s="82"/>
      <c r="IO12" s="82"/>
      <c r="IP12" s="82"/>
      <c r="IQ12" s="82"/>
      <c r="IR12" s="82"/>
      <c r="IS12" s="82"/>
      <c r="IT12" s="82"/>
      <c r="IU12" s="82"/>
      <c r="IV12" s="82"/>
    </row>
    <row r="13" spans="1:256" ht="18.75" x14ac:dyDescent="0.3">
      <c r="A13" s="141"/>
      <c r="B13" s="142"/>
      <c r="C13" s="40"/>
      <c r="D13" s="40"/>
      <c r="E13" s="40"/>
      <c r="F13" s="40"/>
      <c r="G13" s="143"/>
      <c r="H13" s="143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8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8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8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2"/>
      <c r="DP13" s="82"/>
      <c r="DQ13" s="82"/>
      <c r="DR13" s="82"/>
      <c r="DS13" s="82"/>
      <c r="DT13" s="82"/>
      <c r="DU13" s="82"/>
      <c r="DV13" s="82"/>
      <c r="DW13" s="82"/>
      <c r="DX13" s="82"/>
      <c r="DY13" s="82"/>
      <c r="DZ13" s="82"/>
      <c r="EA13" s="82"/>
      <c r="EB13" s="82"/>
      <c r="EC13" s="82"/>
      <c r="ED13" s="82"/>
      <c r="EE13" s="82"/>
      <c r="EF13" s="82"/>
      <c r="EG13" s="82"/>
      <c r="EH13" s="82"/>
      <c r="EI13" s="82"/>
      <c r="EJ13" s="82"/>
      <c r="EK13" s="82"/>
      <c r="EL13" s="82"/>
      <c r="EM13" s="82"/>
      <c r="EN13" s="82"/>
      <c r="EO13" s="82"/>
      <c r="EP13" s="82"/>
      <c r="EQ13" s="82"/>
      <c r="ER13" s="82"/>
      <c r="ES13" s="82"/>
      <c r="ET13" s="82"/>
      <c r="EU13" s="82"/>
      <c r="EV13" s="82"/>
      <c r="EW13" s="82"/>
      <c r="EX13" s="82"/>
      <c r="EY13" s="82"/>
      <c r="EZ13" s="82"/>
      <c r="FA13" s="82"/>
      <c r="FB13" s="82"/>
      <c r="FC13" s="82"/>
      <c r="FD13" s="82"/>
      <c r="FE13" s="82"/>
      <c r="FF13" s="82"/>
      <c r="FG13" s="82"/>
      <c r="FH13" s="82"/>
      <c r="FI13" s="82"/>
      <c r="FJ13" s="82"/>
      <c r="FK13" s="82"/>
      <c r="FL13" s="82"/>
      <c r="FM13" s="82"/>
      <c r="FN13" s="82"/>
      <c r="FO13" s="82"/>
      <c r="FP13" s="82"/>
      <c r="FQ13" s="82"/>
      <c r="FR13" s="82"/>
      <c r="FS13" s="82"/>
      <c r="FT13" s="82"/>
      <c r="FU13" s="82"/>
      <c r="FV13" s="82"/>
      <c r="FW13" s="82"/>
      <c r="FX13" s="82"/>
      <c r="FY13" s="82"/>
      <c r="FZ13" s="82"/>
      <c r="GA13" s="82"/>
      <c r="GB13" s="82"/>
      <c r="GC13" s="82"/>
      <c r="GD13" s="82"/>
      <c r="GE13" s="82"/>
      <c r="GF13" s="82"/>
      <c r="GG13" s="82"/>
      <c r="GH13" s="82"/>
      <c r="GI13" s="82"/>
      <c r="GJ13" s="82"/>
      <c r="GK13" s="82"/>
      <c r="GL13" s="82"/>
      <c r="GM13" s="82"/>
      <c r="GN13" s="82"/>
      <c r="GO13" s="82"/>
      <c r="GP13" s="82"/>
      <c r="GQ13" s="82"/>
      <c r="GR13" s="82"/>
      <c r="GS13" s="82"/>
      <c r="GT13" s="82"/>
      <c r="GU13" s="82"/>
      <c r="GV13" s="82"/>
      <c r="GW13" s="82"/>
      <c r="GX13" s="82"/>
      <c r="GY13" s="82"/>
      <c r="GZ13" s="82"/>
      <c r="HA13" s="82"/>
      <c r="HB13" s="82"/>
      <c r="HC13" s="82"/>
      <c r="HD13" s="82"/>
      <c r="HE13" s="82"/>
      <c r="HF13" s="82"/>
      <c r="HG13" s="82"/>
      <c r="HH13" s="82"/>
      <c r="HI13" s="82"/>
      <c r="HJ13" s="82"/>
      <c r="HK13" s="82"/>
      <c r="HL13" s="82"/>
      <c r="HM13" s="82"/>
      <c r="HN13" s="82"/>
      <c r="HO13" s="82"/>
      <c r="HP13" s="82"/>
      <c r="HQ13" s="82"/>
      <c r="HR13" s="82"/>
      <c r="HS13" s="82"/>
      <c r="HT13" s="82"/>
      <c r="HU13" s="82"/>
      <c r="HV13" s="82"/>
      <c r="HW13" s="82"/>
      <c r="HX13" s="82"/>
      <c r="HY13" s="82"/>
      <c r="HZ13" s="82"/>
      <c r="IA13" s="82"/>
      <c r="IB13" s="82"/>
      <c r="IC13" s="82"/>
      <c r="ID13" s="82"/>
      <c r="IE13" s="82"/>
      <c r="IF13" s="82"/>
      <c r="IG13" s="82"/>
      <c r="IH13" s="82"/>
      <c r="II13" s="82"/>
      <c r="IJ13" s="82"/>
      <c r="IK13" s="82"/>
      <c r="IL13" s="82"/>
      <c r="IM13" s="82"/>
      <c r="IN13" s="82"/>
      <c r="IO13" s="82"/>
      <c r="IP13" s="82"/>
      <c r="IQ13" s="82"/>
      <c r="IR13" s="82"/>
      <c r="IS13" s="82"/>
      <c r="IT13" s="82"/>
      <c r="IU13" s="82"/>
      <c r="IV13" s="82"/>
    </row>
    <row r="14" spans="1:256" ht="19.5" x14ac:dyDescent="0.35">
      <c r="A14" s="141"/>
      <c r="B14" s="142"/>
      <c r="C14" s="40"/>
      <c r="D14" s="40"/>
      <c r="E14" s="40"/>
      <c r="F14" s="40"/>
      <c r="G14" s="143"/>
      <c r="H14" s="143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  <c r="BD14" s="86"/>
      <c r="BE14" s="86"/>
      <c r="BF14" s="86"/>
      <c r="BG14" s="86"/>
      <c r="BH14" s="86"/>
      <c r="BI14" s="86"/>
      <c r="BJ14" s="86"/>
      <c r="BK14" s="86"/>
      <c r="BL14" s="86"/>
      <c r="BM14" s="86"/>
      <c r="BN14" s="86"/>
      <c r="BO14" s="86"/>
      <c r="BP14" s="86"/>
      <c r="BQ14" s="86"/>
      <c r="BR14" s="86"/>
      <c r="BS14" s="86"/>
      <c r="BT14" s="86"/>
      <c r="BU14" s="86"/>
      <c r="BV14" s="86"/>
      <c r="BW14" s="86"/>
      <c r="BX14" s="86"/>
      <c r="BY14" s="86"/>
      <c r="BZ14" s="86"/>
      <c r="CA14" s="86"/>
      <c r="CB14" s="86"/>
      <c r="CC14" s="86"/>
      <c r="CD14" s="86"/>
      <c r="CE14" s="86"/>
      <c r="CF14" s="86"/>
      <c r="CG14" s="86"/>
      <c r="CH14" s="86"/>
      <c r="CI14" s="86"/>
      <c r="CJ14" s="86"/>
      <c r="CK14" s="86"/>
      <c r="CL14" s="86"/>
      <c r="CM14" s="86"/>
      <c r="CN14" s="86"/>
      <c r="CO14" s="86"/>
      <c r="CP14" s="86"/>
      <c r="CQ14" s="86"/>
      <c r="CR14" s="86"/>
      <c r="CS14" s="86"/>
      <c r="CT14" s="86"/>
      <c r="CU14" s="86"/>
      <c r="CV14" s="86"/>
      <c r="CW14" s="86"/>
      <c r="CX14" s="86"/>
      <c r="CY14" s="86"/>
      <c r="CZ14" s="86"/>
      <c r="DA14" s="86"/>
      <c r="DB14" s="86"/>
      <c r="DC14" s="86"/>
      <c r="DD14" s="86"/>
      <c r="DE14" s="86"/>
      <c r="DF14" s="86"/>
      <c r="DG14" s="86"/>
      <c r="DH14" s="86"/>
      <c r="DI14" s="86"/>
      <c r="DJ14" s="86"/>
      <c r="DK14" s="86"/>
      <c r="DL14" s="86"/>
      <c r="DM14" s="86"/>
      <c r="DN14" s="86"/>
      <c r="DO14" s="86"/>
      <c r="DP14" s="86"/>
      <c r="DQ14" s="86"/>
      <c r="DR14" s="86"/>
      <c r="DS14" s="86"/>
      <c r="DT14" s="86"/>
      <c r="DU14" s="86"/>
      <c r="DV14" s="86"/>
      <c r="DW14" s="86"/>
      <c r="DX14" s="86"/>
      <c r="DY14" s="86"/>
      <c r="DZ14" s="86"/>
      <c r="EA14" s="86"/>
      <c r="EB14" s="86"/>
      <c r="EC14" s="86"/>
      <c r="ED14" s="86"/>
      <c r="EE14" s="86"/>
      <c r="EF14" s="86"/>
      <c r="EG14" s="86"/>
      <c r="EH14" s="86"/>
      <c r="EI14" s="86"/>
      <c r="EJ14" s="86"/>
      <c r="EK14" s="86"/>
      <c r="EL14" s="86"/>
      <c r="EM14" s="86"/>
      <c r="EN14" s="86"/>
      <c r="EO14" s="86"/>
      <c r="EP14" s="86"/>
      <c r="EQ14" s="86"/>
      <c r="ER14" s="86"/>
      <c r="ES14" s="86"/>
      <c r="ET14" s="86"/>
      <c r="EU14" s="86"/>
      <c r="EV14" s="86"/>
      <c r="EW14" s="86"/>
      <c r="EX14" s="86"/>
      <c r="EY14" s="86"/>
      <c r="EZ14" s="86"/>
      <c r="FA14" s="86"/>
      <c r="FB14" s="86"/>
      <c r="FC14" s="86"/>
      <c r="FD14" s="86"/>
      <c r="FE14" s="86"/>
      <c r="FF14" s="86"/>
      <c r="FG14" s="86"/>
      <c r="FH14" s="86"/>
      <c r="FI14" s="86"/>
      <c r="FJ14" s="86"/>
      <c r="FK14" s="86"/>
      <c r="FL14" s="86"/>
      <c r="FM14" s="86"/>
      <c r="FN14" s="86"/>
      <c r="FO14" s="86"/>
      <c r="FP14" s="86"/>
      <c r="FQ14" s="86"/>
      <c r="FR14" s="86"/>
      <c r="FS14" s="86"/>
      <c r="FT14" s="86"/>
      <c r="FU14" s="86"/>
      <c r="FV14" s="86"/>
      <c r="FW14" s="86"/>
      <c r="FX14" s="86"/>
      <c r="FY14" s="86"/>
      <c r="FZ14" s="86"/>
      <c r="GA14" s="86"/>
      <c r="GB14" s="86"/>
      <c r="GC14" s="86"/>
      <c r="GD14" s="86"/>
      <c r="GE14" s="86"/>
      <c r="GF14" s="86"/>
      <c r="GG14" s="86"/>
      <c r="GH14" s="86"/>
      <c r="GI14" s="86"/>
      <c r="GJ14" s="86"/>
      <c r="GK14" s="86"/>
      <c r="GL14" s="86"/>
      <c r="GM14" s="86"/>
      <c r="GN14" s="86"/>
      <c r="GO14" s="86"/>
      <c r="GP14" s="86"/>
      <c r="GQ14" s="86"/>
      <c r="GR14" s="86"/>
      <c r="GS14" s="86"/>
      <c r="GT14" s="86"/>
      <c r="GU14" s="86"/>
      <c r="GV14" s="86"/>
      <c r="GW14" s="86"/>
      <c r="GX14" s="86"/>
      <c r="GY14" s="86"/>
      <c r="GZ14" s="86"/>
      <c r="HA14" s="86"/>
      <c r="HB14" s="86"/>
      <c r="HC14" s="86"/>
      <c r="HD14" s="86"/>
      <c r="HE14" s="86"/>
      <c r="HF14" s="86"/>
      <c r="HG14" s="86"/>
      <c r="HH14" s="86"/>
      <c r="HI14" s="86"/>
      <c r="HJ14" s="86"/>
      <c r="HK14" s="86"/>
      <c r="HL14" s="86"/>
      <c r="HM14" s="86"/>
      <c r="HN14" s="86"/>
      <c r="HO14" s="86"/>
      <c r="HP14" s="86"/>
      <c r="HQ14" s="86"/>
      <c r="HR14" s="86"/>
      <c r="HS14" s="86"/>
      <c r="HT14" s="86"/>
      <c r="HU14" s="86"/>
      <c r="HV14" s="86"/>
      <c r="HW14" s="86"/>
      <c r="HX14" s="86"/>
      <c r="HY14" s="86"/>
      <c r="HZ14" s="86"/>
      <c r="IA14" s="86"/>
      <c r="IB14" s="86"/>
      <c r="IC14" s="86"/>
      <c r="ID14" s="86"/>
      <c r="IE14" s="86"/>
      <c r="IF14" s="86"/>
      <c r="IG14" s="86"/>
      <c r="IH14" s="86"/>
      <c r="II14" s="86"/>
      <c r="IJ14" s="86"/>
      <c r="IK14" s="86"/>
      <c r="IL14" s="86"/>
      <c r="IM14" s="86"/>
      <c r="IN14" s="86"/>
      <c r="IO14" s="86"/>
      <c r="IP14" s="86"/>
      <c r="IQ14" s="86"/>
      <c r="IR14" s="86"/>
      <c r="IS14" s="86"/>
      <c r="IT14" s="86"/>
      <c r="IU14" s="86"/>
      <c r="IV14" s="86"/>
    </row>
    <row r="15" spans="1:256" ht="18.75" x14ac:dyDescent="0.3">
      <c r="A15" s="141"/>
      <c r="B15" s="142"/>
      <c r="C15" s="40"/>
      <c r="D15" s="40"/>
      <c r="E15" s="40"/>
      <c r="F15" s="40"/>
      <c r="G15" s="143"/>
      <c r="H15" s="143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7"/>
      <c r="BE15" s="87"/>
      <c r="BF15" s="87"/>
      <c r="BG15" s="87"/>
      <c r="BH15" s="87"/>
      <c r="BI15" s="87"/>
      <c r="BJ15" s="87"/>
      <c r="BK15" s="87"/>
      <c r="BL15" s="87"/>
      <c r="BM15" s="87"/>
      <c r="BN15" s="87"/>
      <c r="BO15" s="87"/>
      <c r="BP15" s="87"/>
      <c r="BQ15" s="87"/>
      <c r="BR15" s="87"/>
      <c r="BS15" s="87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87"/>
      <c r="CH15" s="87"/>
      <c r="CI15" s="87"/>
      <c r="CJ15" s="87"/>
      <c r="CK15" s="87"/>
      <c r="CL15" s="87"/>
      <c r="CM15" s="87"/>
      <c r="CN15" s="87"/>
      <c r="CO15" s="87"/>
      <c r="CP15" s="87"/>
      <c r="CQ15" s="87"/>
      <c r="CR15" s="87"/>
      <c r="CS15" s="87"/>
      <c r="CT15" s="87"/>
      <c r="CU15" s="87"/>
      <c r="CV15" s="87"/>
      <c r="CW15" s="87"/>
      <c r="CX15" s="87"/>
      <c r="CY15" s="87"/>
      <c r="CZ15" s="87"/>
      <c r="DA15" s="87"/>
      <c r="DB15" s="87"/>
      <c r="DC15" s="87"/>
      <c r="DD15" s="87"/>
      <c r="DE15" s="87"/>
      <c r="DF15" s="87"/>
      <c r="DG15" s="87"/>
      <c r="DH15" s="87"/>
      <c r="DI15" s="87"/>
      <c r="DJ15" s="87"/>
      <c r="DK15" s="87"/>
      <c r="DL15" s="87"/>
      <c r="DM15" s="87"/>
      <c r="DN15" s="87"/>
      <c r="DO15" s="87"/>
      <c r="DP15" s="87"/>
      <c r="DQ15" s="87"/>
      <c r="DR15" s="87"/>
      <c r="DS15" s="87"/>
      <c r="DT15" s="87"/>
      <c r="DU15" s="87"/>
      <c r="DV15" s="87"/>
      <c r="DW15" s="87"/>
      <c r="DX15" s="87"/>
      <c r="DY15" s="87"/>
      <c r="DZ15" s="87"/>
      <c r="EA15" s="87"/>
      <c r="EB15" s="87"/>
      <c r="EC15" s="87"/>
      <c r="ED15" s="87"/>
      <c r="EE15" s="87"/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7"/>
      <c r="EQ15" s="87"/>
      <c r="ER15" s="87"/>
      <c r="ES15" s="87"/>
      <c r="ET15" s="87"/>
      <c r="EU15" s="87"/>
      <c r="EV15" s="87"/>
      <c r="EW15" s="87"/>
      <c r="EX15" s="87"/>
      <c r="EY15" s="87"/>
      <c r="EZ15" s="87"/>
      <c r="FA15" s="87"/>
      <c r="FB15" s="87"/>
      <c r="FC15" s="87"/>
      <c r="FD15" s="87"/>
      <c r="FE15" s="87"/>
      <c r="FF15" s="87"/>
      <c r="FG15" s="87"/>
      <c r="FH15" s="87"/>
      <c r="FI15" s="87"/>
      <c r="FJ15" s="87"/>
      <c r="FK15" s="87"/>
      <c r="FL15" s="87"/>
      <c r="FM15" s="87"/>
      <c r="FN15" s="87"/>
      <c r="FO15" s="87"/>
      <c r="FP15" s="87"/>
      <c r="FQ15" s="87"/>
      <c r="FR15" s="87"/>
      <c r="FS15" s="87"/>
      <c r="FT15" s="87"/>
      <c r="FU15" s="87"/>
      <c r="FV15" s="87"/>
      <c r="FW15" s="87"/>
      <c r="FX15" s="87"/>
      <c r="FY15" s="87"/>
      <c r="FZ15" s="87"/>
      <c r="GA15" s="87"/>
      <c r="GB15" s="87"/>
      <c r="GC15" s="87"/>
      <c r="GD15" s="87"/>
      <c r="GE15" s="87"/>
      <c r="GF15" s="87"/>
      <c r="GG15" s="87"/>
      <c r="GH15" s="87"/>
      <c r="GI15" s="87"/>
      <c r="GJ15" s="87"/>
      <c r="GK15" s="87"/>
      <c r="GL15" s="87"/>
      <c r="GM15" s="87"/>
      <c r="GN15" s="87"/>
      <c r="GO15" s="87"/>
      <c r="GP15" s="87"/>
      <c r="GQ15" s="87"/>
      <c r="GR15" s="87"/>
      <c r="GS15" s="87"/>
      <c r="GT15" s="87"/>
      <c r="GU15" s="87"/>
      <c r="GV15" s="87"/>
      <c r="GW15" s="87"/>
      <c r="GX15" s="87"/>
      <c r="GY15" s="87"/>
      <c r="GZ15" s="87"/>
      <c r="HA15" s="87"/>
      <c r="HB15" s="87"/>
      <c r="HC15" s="87"/>
      <c r="HD15" s="87"/>
      <c r="HE15" s="87"/>
      <c r="HF15" s="87"/>
      <c r="HG15" s="87"/>
      <c r="HH15" s="87"/>
      <c r="HI15" s="87"/>
      <c r="HJ15" s="87"/>
      <c r="HK15" s="87"/>
      <c r="HL15" s="87"/>
      <c r="HM15" s="87"/>
      <c r="HN15" s="87"/>
      <c r="HO15" s="87"/>
      <c r="HP15" s="87"/>
      <c r="HQ15" s="87"/>
      <c r="HR15" s="87"/>
      <c r="HS15" s="87"/>
      <c r="HT15" s="87"/>
      <c r="HU15" s="87"/>
      <c r="HV15" s="87"/>
      <c r="HW15" s="87"/>
      <c r="HX15" s="87"/>
      <c r="HY15" s="87"/>
      <c r="HZ15" s="87"/>
      <c r="IA15" s="87"/>
      <c r="IB15" s="87"/>
      <c r="IC15" s="87"/>
      <c r="ID15" s="87"/>
      <c r="IE15" s="87"/>
      <c r="IF15" s="87"/>
      <c r="IG15" s="87"/>
      <c r="IH15" s="87"/>
      <c r="II15" s="87"/>
      <c r="IJ15" s="87"/>
      <c r="IK15" s="87"/>
      <c r="IL15" s="87"/>
      <c r="IM15" s="87"/>
      <c r="IN15" s="87"/>
      <c r="IO15" s="87"/>
      <c r="IP15" s="87"/>
      <c r="IQ15" s="87"/>
      <c r="IR15" s="87"/>
      <c r="IS15" s="87"/>
      <c r="IT15" s="87"/>
      <c r="IU15" s="87"/>
      <c r="IV15" s="87"/>
    </row>
    <row r="16" spans="1:256" ht="18.75" x14ac:dyDescent="0.3">
      <c r="A16" s="141"/>
      <c r="B16" s="142"/>
      <c r="C16" s="40"/>
      <c r="D16" s="40"/>
      <c r="E16" s="40"/>
      <c r="F16" s="40"/>
      <c r="G16" s="145"/>
      <c r="H16" s="14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</row>
    <row r="17" spans="1:256" ht="18.75" x14ac:dyDescent="0.3">
      <c r="A17" s="141"/>
      <c r="B17" s="142"/>
      <c r="C17" s="40"/>
      <c r="D17" s="40"/>
      <c r="E17" s="40"/>
      <c r="F17" s="40"/>
      <c r="G17" s="143"/>
      <c r="H17" s="143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8"/>
      <c r="CG17" s="88"/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8"/>
      <c r="DN17" s="88"/>
      <c r="DO17" s="88"/>
      <c r="DP17" s="88"/>
      <c r="DQ17" s="88"/>
      <c r="DR17" s="88"/>
      <c r="DS17" s="88"/>
      <c r="DT17" s="88"/>
      <c r="DU17" s="88"/>
      <c r="DV17" s="88"/>
      <c r="DW17" s="88"/>
      <c r="DX17" s="88"/>
      <c r="DY17" s="88"/>
      <c r="DZ17" s="88"/>
      <c r="EA17" s="88"/>
      <c r="EB17" s="88"/>
      <c r="EC17" s="88"/>
      <c r="ED17" s="88"/>
      <c r="EE17" s="88"/>
      <c r="EF17" s="88"/>
      <c r="EG17" s="88"/>
      <c r="EH17" s="88"/>
      <c r="EI17" s="88"/>
      <c r="EJ17" s="88"/>
      <c r="EK17" s="88"/>
      <c r="EL17" s="88"/>
      <c r="EM17" s="88"/>
      <c r="EN17" s="88"/>
      <c r="EO17" s="88"/>
      <c r="EP17" s="88"/>
      <c r="EQ17" s="88"/>
      <c r="ER17" s="88"/>
      <c r="ES17" s="88"/>
      <c r="ET17" s="88"/>
      <c r="EU17" s="88"/>
      <c r="EV17" s="88"/>
      <c r="EW17" s="88"/>
      <c r="EX17" s="88"/>
      <c r="EY17" s="88"/>
      <c r="EZ17" s="88"/>
      <c r="FA17" s="88"/>
      <c r="FB17" s="88"/>
      <c r="FC17" s="88"/>
      <c r="FD17" s="88"/>
      <c r="FE17" s="88"/>
      <c r="FF17" s="88"/>
      <c r="FG17" s="88"/>
      <c r="FH17" s="88"/>
      <c r="FI17" s="88"/>
      <c r="FJ17" s="88"/>
      <c r="FK17" s="88"/>
      <c r="FL17" s="88"/>
      <c r="FM17" s="88"/>
      <c r="FN17" s="88"/>
      <c r="FO17" s="88"/>
      <c r="FP17" s="88"/>
      <c r="FQ17" s="88"/>
      <c r="FR17" s="88"/>
      <c r="FS17" s="88"/>
      <c r="FT17" s="88"/>
      <c r="FU17" s="88"/>
      <c r="FV17" s="88"/>
      <c r="FW17" s="88"/>
      <c r="FX17" s="88"/>
      <c r="FY17" s="88"/>
      <c r="FZ17" s="88"/>
      <c r="GA17" s="88"/>
      <c r="GB17" s="88"/>
      <c r="GC17" s="88"/>
      <c r="GD17" s="88"/>
      <c r="GE17" s="88"/>
      <c r="GF17" s="88"/>
      <c r="GG17" s="88"/>
      <c r="GH17" s="88"/>
      <c r="GI17" s="88"/>
      <c r="GJ17" s="88"/>
      <c r="GK17" s="88"/>
      <c r="GL17" s="88"/>
      <c r="GM17" s="88"/>
      <c r="GN17" s="88"/>
      <c r="GO17" s="88"/>
      <c r="GP17" s="88"/>
      <c r="GQ17" s="88"/>
      <c r="GR17" s="88"/>
      <c r="GS17" s="88"/>
      <c r="GT17" s="88"/>
      <c r="GU17" s="88"/>
      <c r="GV17" s="88"/>
      <c r="GW17" s="88"/>
      <c r="GX17" s="88"/>
      <c r="GY17" s="88"/>
      <c r="GZ17" s="88"/>
      <c r="HA17" s="88"/>
      <c r="HB17" s="88"/>
      <c r="HC17" s="88"/>
      <c r="HD17" s="88"/>
      <c r="HE17" s="88"/>
      <c r="HF17" s="88"/>
      <c r="HG17" s="88"/>
      <c r="HH17" s="88"/>
      <c r="HI17" s="88"/>
      <c r="HJ17" s="88"/>
      <c r="HK17" s="88"/>
      <c r="HL17" s="88"/>
      <c r="HM17" s="88"/>
      <c r="HN17" s="88"/>
      <c r="HO17" s="88"/>
      <c r="HP17" s="88"/>
      <c r="HQ17" s="88"/>
      <c r="HR17" s="88"/>
      <c r="HS17" s="88"/>
      <c r="HT17" s="88"/>
      <c r="HU17" s="88"/>
      <c r="HV17" s="88"/>
      <c r="HW17" s="88"/>
      <c r="HX17" s="88"/>
      <c r="HY17" s="88"/>
      <c r="HZ17" s="88"/>
      <c r="IA17" s="88"/>
      <c r="IB17" s="88"/>
      <c r="IC17" s="88"/>
      <c r="ID17" s="88"/>
      <c r="IE17" s="88"/>
      <c r="IF17" s="88"/>
      <c r="IG17" s="88"/>
      <c r="IH17" s="88"/>
      <c r="II17" s="88"/>
      <c r="IJ17" s="88"/>
      <c r="IK17" s="88"/>
      <c r="IL17" s="88"/>
      <c r="IM17" s="88"/>
      <c r="IN17" s="88"/>
      <c r="IO17" s="88"/>
      <c r="IP17" s="88"/>
      <c r="IQ17" s="88"/>
      <c r="IR17" s="88"/>
      <c r="IS17" s="88"/>
      <c r="IT17" s="88"/>
      <c r="IU17" s="88"/>
      <c r="IV17" s="88"/>
    </row>
    <row r="18" spans="1:256" ht="18.75" x14ac:dyDescent="0.3">
      <c r="A18" s="141"/>
      <c r="B18" s="142"/>
      <c r="C18" s="40"/>
      <c r="D18" s="40"/>
      <c r="E18" s="40"/>
      <c r="F18" s="40"/>
      <c r="G18" s="143"/>
      <c r="H18" s="143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8"/>
      <c r="BE18" s="88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8"/>
      <c r="BX18" s="88"/>
      <c r="BY18" s="88"/>
      <c r="BZ18" s="88"/>
      <c r="CA18" s="88"/>
      <c r="CB18" s="88"/>
      <c r="CC18" s="88"/>
      <c r="CD18" s="88"/>
      <c r="CE18" s="88"/>
      <c r="CF18" s="88"/>
      <c r="CG18" s="88"/>
      <c r="CH18" s="88"/>
      <c r="CI18" s="88"/>
      <c r="CJ18" s="88"/>
      <c r="CK18" s="88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88"/>
      <c r="DM18" s="88"/>
      <c r="DN18" s="88"/>
      <c r="DO18" s="88"/>
      <c r="DP18" s="88"/>
      <c r="DQ18" s="88"/>
      <c r="DR18" s="88"/>
      <c r="DS18" s="88"/>
      <c r="DT18" s="88"/>
      <c r="DU18" s="88"/>
      <c r="DV18" s="88"/>
      <c r="DW18" s="88"/>
      <c r="DX18" s="88"/>
      <c r="DY18" s="88"/>
      <c r="DZ18" s="88"/>
      <c r="EA18" s="88"/>
      <c r="EB18" s="88"/>
      <c r="EC18" s="88"/>
      <c r="ED18" s="88"/>
      <c r="EE18" s="88"/>
      <c r="EF18" s="88"/>
      <c r="EG18" s="88"/>
      <c r="EH18" s="88"/>
      <c r="EI18" s="88"/>
      <c r="EJ18" s="88"/>
      <c r="EK18" s="88"/>
      <c r="EL18" s="88"/>
      <c r="EM18" s="88"/>
      <c r="EN18" s="88"/>
      <c r="EO18" s="88"/>
      <c r="EP18" s="88"/>
      <c r="EQ18" s="88"/>
      <c r="ER18" s="88"/>
      <c r="ES18" s="88"/>
      <c r="ET18" s="88"/>
      <c r="EU18" s="88"/>
      <c r="EV18" s="88"/>
      <c r="EW18" s="88"/>
      <c r="EX18" s="88"/>
      <c r="EY18" s="88"/>
      <c r="EZ18" s="88"/>
      <c r="FA18" s="88"/>
      <c r="FB18" s="88"/>
      <c r="FC18" s="88"/>
      <c r="FD18" s="88"/>
      <c r="FE18" s="88"/>
      <c r="FF18" s="88"/>
      <c r="FG18" s="88"/>
      <c r="FH18" s="88"/>
      <c r="FI18" s="88"/>
      <c r="FJ18" s="88"/>
      <c r="FK18" s="88"/>
      <c r="FL18" s="88"/>
      <c r="FM18" s="88"/>
      <c r="FN18" s="88"/>
      <c r="FO18" s="88"/>
      <c r="FP18" s="88"/>
      <c r="FQ18" s="88"/>
      <c r="FR18" s="88"/>
      <c r="FS18" s="88"/>
      <c r="FT18" s="88"/>
      <c r="FU18" s="88"/>
      <c r="FV18" s="88"/>
      <c r="FW18" s="88"/>
      <c r="FX18" s="88"/>
      <c r="FY18" s="88"/>
      <c r="FZ18" s="88"/>
      <c r="GA18" s="88"/>
      <c r="GB18" s="88"/>
      <c r="GC18" s="88"/>
      <c r="GD18" s="88"/>
      <c r="GE18" s="88"/>
      <c r="GF18" s="88"/>
      <c r="GG18" s="88"/>
      <c r="GH18" s="88"/>
      <c r="GI18" s="88"/>
      <c r="GJ18" s="88"/>
      <c r="GK18" s="88"/>
      <c r="GL18" s="88"/>
      <c r="GM18" s="88"/>
      <c r="GN18" s="88"/>
      <c r="GO18" s="88"/>
      <c r="GP18" s="88"/>
      <c r="GQ18" s="88"/>
      <c r="GR18" s="88"/>
      <c r="GS18" s="88"/>
      <c r="GT18" s="88"/>
      <c r="GU18" s="88"/>
      <c r="GV18" s="88"/>
      <c r="GW18" s="88"/>
      <c r="GX18" s="88"/>
      <c r="GY18" s="88"/>
      <c r="GZ18" s="88"/>
      <c r="HA18" s="88"/>
      <c r="HB18" s="88"/>
      <c r="HC18" s="88"/>
      <c r="HD18" s="88"/>
      <c r="HE18" s="88"/>
      <c r="HF18" s="88"/>
      <c r="HG18" s="88"/>
      <c r="HH18" s="88"/>
      <c r="HI18" s="88"/>
      <c r="HJ18" s="88"/>
      <c r="HK18" s="88"/>
      <c r="HL18" s="88"/>
      <c r="HM18" s="88"/>
      <c r="HN18" s="88"/>
      <c r="HO18" s="88"/>
      <c r="HP18" s="88"/>
      <c r="HQ18" s="88"/>
      <c r="HR18" s="88"/>
      <c r="HS18" s="88"/>
      <c r="HT18" s="88"/>
      <c r="HU18" s="88"/>
      <c r="HV18" s="88"/>
      <c r="HW18" s="88"/>
      <c r="HX18" s="88"/>
      <c r="HY18" s="88"/>
      <c r="HZ18" s="88"/>
      <c r="IA18" s="88"/>
      <c r="IB18" s="88"/>
      <c r="IC18" s="88"/>
      <c r="ID18" s="88"/>
      <c r="IE18" s="88"/>
      <c r="IF18" s="88"/>
      <c r="IG18" s="88"/>
      <c r="IH18" s="88"/>
      <c r="II18" s="88"/>
      <c r="IJ18" s="88"/>
      <c r="IK18" s="88"/>
      <c r="IL18" s="88"/>
      <c r="IM18" s="88"/>
      <c r="IN18" s="88"/>
      <c r="IO18" s="88"/>
      <c r="IP18" s="88"/>
      <c r="IQ18" s="88"/>
      <c r="IR18" s="88"/>
      <c r="IS18" s="88"/>
      <c r="IT18" s="88"/>
      <c r="IU18" s="88"/>
      <c r="IV18" s="88"/>
    </row>
    <row r="19" spans="1:256" ht="18.75" x14ac:dyDescent="0.3">
      <c r="A19" s="141"/>
      <c r="B19" s="142"/>
      <c r="C19" s="40"/>
      <c r="D19" s="40"/>
      <c r="E19" s="40"/>
      <c r="F19" s="40"/>
      <c r="G19" s="143"/>
      <c r="H19" s="143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8"/>
      <c r="BE19" s="88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8"/>
      <c r="BS19" s="88"/>
      <c r="BT19" s="88"/>
      <c r="BU19" s="88"/>
      <c r="BV19" s="88"/>
      <c r="BW19" s="88"/>
      <c r="BX19" s="88"/>
      <c r="BY19" s="88"/>
      <c r="BZ19" s="88"/>
      <c r="CA19" s="88"/>
      <c r="CB19" s="88"/>
      <c r="CC19" s="88"/>
      <c r="CD19" s="88"/>
      <c r="CE19" s="88"/>
      <c r="CF19" s="88"/>
      <c r="CG19" s="88"/>
      <c r="CH19" s="88"/>
      <c r="CI19" s="88"/>
      <c r="CJ19" s="88"/>
      <c r="CK19" s="88"/>
      <c r="CL19" s="88"/>
      <c r="CM19" s="88"/>
      <c r="CN19" s="88"/>
      <c r="CO19" s="88"/>
      <c r="CP19" s="88"/>
      <c r="CQ19" s="88"/>
      <c r="CR19" s="88"/>
      <c r="CS19" s="88"/>
      <c r="CT19" s="88"/>
      <c r="CU19" s="88"/>
      <c r="CV19" s="88"/>
      <c r="CW19" s="88"/>
      <c r="CX19" s="88"/>
      <c r="CY19" s="88"/>
      <c r="CZ19" s="88"/>
      <c r="DA19" s="88"/>
      <c r="DB19" s="88"/>
      <c r="DC19" s="88"/>
      <c r="DD19" s="88"/>
      <c r="DE19" s="88"/>
      <c r="DF19" s="88"/>
      <c r="DG19" s="88"/>
      <c r="DH19" s="88"/>
      <c r="DI19" s="88"/>
      <c r="DJ19" s="88"/>
      <c r="DK19" s="88"/>
      <c r="DL19" s="88"/>
      <c r="DM19" s="88"/>
      <c r="DN19" s="88"/>
      <c r="DO19" s="88"/>
      <c r="DP19" s="88"/>
      <c r="DQ19" s="88"/>
      <c r="DR19" s="88"/>
      <c r="DS19" s="88"/>
      <c r="DT19" s="88"/>
      <c r="DU19" s="88"/>
      <c r="DV19" s="88"/>
      <c r="DW19" s="88"/>
      <c r="DX19" s="88"/>
      <c r="DY19" s="88"/>
      <c r="DZ19" s="88"/>
      <c r="EA19" s="88"/>
      <c r="EB19" s="88"/>
      <c r="EC19" s="88"/>
      <c r="ED19" s="88"/>
      <c r="EE19" s="88"/>
      <c r="EF19" s="88"/>
      <c r="EG19" s="88"/>
      <c r="EH19" s="88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8"/>
      <c r="EX19" s="88"/>
      <c r="EY19" s="88"/>
      <c r="EZ19" s="88"/>
      <c r="FA19" s="88"/>
      <c r="FB19" s="88"/>
      <c r="FC19" s="88"/>
      <c r="FD19" s="88"/>
      <c r="FE19" s="88"/>
      <c r="FF19" s="88"/>
      <c r="FG19" s="88"/>
      <c r="FH19" s="88"/>
      <c r="FI19" s="88"/>
      <c r="FJ19" s="88"/>
      <c r="FK19" s="88"/>
      <c r="FL19" s="88"/>
      <c r="FM19" s="88"/>
      <c r="FN19" s="88"/>
      <c r="FO19" s="88"/>
      <c r="FP19" s="88"/>
      <c r="FQ19" s="88"/>
      <c r="FR19" s="88"/>
      <c r="FS19" s="88"/>
      <c r="FT19" s="88"/>
      <c r="FU19" s="88"/>
      <c r="FV19" s="88"/>
      <c r="FW19" s="88"/>
      <c r="FX19" s="88"/>
      <c r="FY19" s="88"/>
      <c r="FZ19" s="88"/>
      <c r="GA19" s="88"/>
      <c r="GB19" s="88"/>
      <c r="GC19" s="88"/>
      <c r="GD19" s="88"/>
      <c r="GE19" s="88"/>
      <c r="GF19" s="88"/>
      <c r="GG19" s="88"/>
      <c r="GH19" s="88"/>
      <c r="GI19" s="88"/>
      <c r="GJ19" s="88"/>
      <c r="GK19" s="88"/>
      <c r="GL19" s="88"/>
      <c r="GM19" s="88"/>
      <c r="GN19" s="88"/>
      <c r="GO19" s="88"/>
      <c r="GP19" s="88"/>
      <c r="GQ19" s="88"/>
      <c r="GR19" s="88"/>
      <c r="GS19" s="88"/>
      <c r="GT19" s="88"/>
      <c r="GU19" s="88"/>
      <c r="GV19" s="88"/>
      <c r="GW19" s="88"/>
      <c r="GX19" s="88"/>
      <c r="GY19" s="88"/>
      <c r="GZ19" s="88"/>
      <c r="HA19" s="88"/>
      <c r="HB19" s="88"/>
      <c r="HC19" s="88"/>
      <c r="HD19" s="88"/>
      <c r="HE19" s="88"/>
      <c r="HF19" s="88"/>
      <c r="HG19" s="88"/>
      <c r="HH19" s="88"/>
      <c r="HI19" s="88"/>
      <c r="HJ19" s="88"/>
      <c r="HK19" s="88"/>
      <c r="HL19" s="88"/>
      <c r="HM19" s="88"/>
      <c r="HN19" s="88"/>
      <c r="HO19" s="88"/>
      <c r="HP19" s="88"/>
      <c r="HQ19" s="88"/>
      <c r="HR19" s="88"/>
      <c r="HS19" s="88"/>
      <c r="HT19" s="88"/>
      <c r="HU19" s="88"/>
      <c r="HV19" s="88"/>
      <c r="HW19" s="88"/>
      <c r="HX19" s="88"/>
      <c r="HY19" s="88"/>
      <c r="HZ19" s="88"/>
      <c r="IA19" s="88"/>
      <c r="IB19" s="88"/>
      <c r="IC19" s="88"/>
      <c r="ID19" s="88"/>
      <c r="IE19" s="88"/>
      <c r="IF19" s="88"/>
      <c r="IG19" s="88"/>
      <c r="IH19" s="88"/>
      <c r="II19" s="88"/>
      <c r="IJ19" s="88"/>
      <c r="IK19" s="88"/>
      <c r="IL19" s="88"/>
      <c r="IM19" s="88"/>
      <c r="IN19" s="88"/>
      <c r="IO19" s="88"/>
      <c r="IP19" s="88"/>
      <c r="IQ19" s="88"/>
      <c r="IR19" s="88"/>
      <c r="IS19" s="88"/>
      <c r="IT19" s="88"/>
      <c r="IU19" s="88"/>
      <c r="IV19" s="88"/>
    </row>
    <row r="20" spans="1:256" ht="18.75" x14ac:dyDescent="0.3">
      <c r="A20" s="141"/>
      <c r="B20" s="142"/>
      <c r="C20" s="40"/>
      <c r="D20" s="40"/>
      <c r="E20" s="40"/>
      <c r="F20" s="40"/>
      <c r="G20" s="143"/>
      <c r="H20" s="143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8"/>
      <c r="BS20" s="88"/>
      <c r="BT20" s="88"/>
      <c r="BU20" s="88"/>
      <c r="BV20" s="88"/>
      <c r="BW20" s="88"/>
      <c r="BX20" s="88"/>
      <c r="BY20" s="88"/>
      <c r="BZ20" s="88"/>
      <c r="CA20" s="88"/>
      <c r="CB20" s="88"/>
      <c r="CC20" s="88"/>
      <c r="CD20" s="88"/>
      <c r="CE20" s="88"/>
      <c r="CF20" s="88"/>
      <c r="CG20" s="88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8"/>
      <c r="DT20" s="88"/>
      <c r="DU20" s="88"/>
      <c r="DV20" s="88"/>
      <c r="DW20" s="88"/>
      <c r="DX20" s="88"/>
      <c r="DY20" s="88"/>
      <c r="DZ20" s="88"/>
      <c r="EA20" s="88"/>
      <c r="EB20" s="88"/>
      <c r="EC20" s="88"/>
      <c r="ED20" s="88"/>
      <c r="EE20" s="88"/>
      <c r="EF20" s="88"/>
      <c r="EG20" s="88"/>
      <c r="EH20" s="88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8"/>
      <c r="EX20" s="88"/>
      <c r="EY20" s="88"/>
      <c r="EZ20" s="88"/>
      <c r="FA20" s="88"/>
      <c r="FB20" s="88"/>
      <c r="FC20" s="88"/>
      <c r="FD20" s="88"/>
      <c r="FE20" s="88"/>
      <c r="FF20" s="88"/>
      <c r="FG20" s="88"/>
      <c r="FH20" s="88"/>
      <c r="FI20" s="88"/>
      <c r="FJ20" s="88"/>
      <c r="FK20" s="88"/>
      <c r="FL20" s="88"/>
      <c r="FM20" s="88"/>
      <c r="FN20" s="88"/>
      <c r="FO20" s="88"/>
      <c r="FP20" s="88"/>
      <c r="FQ20" s="88"/>
      <c r="FR20" s="88"/>
      <c r="FS20" s="88"/>
      <c r="FT20" s="88"/>
      <c r="FU20" s="88"/>
      <c r="FV20" s="88"/>
      <c r="FW20" s="88"/>
      <c r="FX20" s="88"/>
      <c r="FY20" s="88"/>
      <c r="FZ20" s="88"/>
      <c r="GA20" s="88"/>
      <c r="GB20" s="88"/>
      <c r="GC20" s="88"/>
      <c r="GD20" s="88"/>
      <c r="GE20" s="88"/>
      <c r="GF20" s="88"/>
      <c r="GG20" s="88"/>
      <c r="GH20" s="88"/>
      <c r="GI20" s="88"/>
      <c r="GJ20" s="88"/>
      <c r="GK20" s="88"/>
      <c r="GL20" s="88"/>
      <c r="GM20" s="88"/>
      <c r="GN20" s="88"/>
      <c r="GO20" s="88"/>
      <c r="GP20" s="88"/>
      <c r="GQ20" s="88"/>
      <c r="GR20" s="88"/>
      <c r="GS20" s="88"/>
      <c r="GT20" s="88"/>
      <c r="GU20" s="88"/>
      <c r="GV20" s="88"/>
      <c r="GW20" s="88"/>
      <c r="GX20" s="88"/>
      <c r="GY20" s="88"/>
      <c r="GZ20" s="88"/>
      <c r="HA20" s="88"/>
      <c r="HB20" s="88"/>
      <c r="HC20" s="88"/>
      <c r="HD20" s="88"/>
      <c r="HE20" s="88"/>
      <c r="HF20" s="88"/>
      <c r="HG20" s="88"/>
      <c r="HH20" s="88"/>
      <c r="HI20" s="88"/>
      <c r="HJ20" s="88"/>
      <c r="HK20" s="88"/>
      <c r="HL20" s="88"/>
      <c r="HM20" s="88"/>
      <c r="HN20" s="88"/>
      <c r="HO20" s="88"/>
      <c r="HP20" s="88"/>
      <c r="HQ20" s="88"/>
      <c r="HR20" s="88"/>
      <c r="HS20" s="88"/>
      <c r="HT20" s="88"/>
      <c r="HU20" s="88"/>
      <c r="HV20" s="88"/>
      <c r="HW20" s="88"/>
      <c r="HX20" s="88"/>
      <c r="HY20" s="88"/>
      <c r="HZ20" s="88"/>
      <c r="IA20" s="88"/>
      <c r="IB20" s="88"/>
      <c r="IC20" s="88"/>
      <c r="ID20" s="88"/>
      <c r="IE20" s="88"/>
      <c r="IF20" s="88"/>
      <c r="IG20" s="88"/>
      <c r="IH20" s="88"/>
      <c r="II20" s="88"/>
      <c r="IJ20" s="88"/>
      <c r="IK20" s="88"/>
      <c r="IL20" s="88"/>
      <c r="IM20" s="88"/>
      <c r="IN20" s="88"/>
      <c r="IO20" s="88"/>
      <c r="IP20" s="88"/>
      <c r="IQ20" s="88"/>
      <c r="IR20" s="88"/>
      <c r="IS20" s="88"/>
      <c r="IT20" s="88"/>
      <c r="IU20" s="88"/>
      <c r="IV20" s="88"/>
    </row>
    <row r="21" spans="1:256" ht="18.75" x14ac:dyDescent="0.3">
      <c r="A21" s="141"/>
      <c r="B21" s="39"/>
      <c r="C21" s="33"/>
      <c r="D21" s="33"/>
      <c r="E21" s="33"/>
      <c r="F21" s="33"/>
      <c r="G21" s="143"/>
      <c r="H21" s="143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8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8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8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8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82"/>
      <c r="DH21" s="82"/>
      <c r="DI21" s="82"/>
      <c r="DJ21" s="82"/>
      <c r="DK21" s="82"/>
      <c r="DL21" s="82"/>
      <c r="DM21" s="82"/>
      <c r="DN21" s="82"/>
      <c r="DO21" s="82"/>
      <c r="DP21" s="82"/>
      <c r="DQ21" s="82"/>
      <c r="DR21" s="82"/>
      <c r="DS21" s="82"/>
      <c r="DT21" s="82"/>
      <c r="DU21" s="82"/>
      <c r="DV21" s="82"/>
      <c r="DW21" s="82"/>
      <c r="DX21" s="82"/>
      <c r="DY21" s="82"/>
      <c r="DZ21" s="82"/>
      <c r="EA21" s="82"/>
      <c r="EB21" s="82"/>
      <c r="EC21" s="82"/>
      <c r="ED21" s="82"/>
      <c r="EE21" s="82"/>
      <c r="EF21" s="82"/>
      <c r="EG21" s="82"/>
      <c r="EH21" s="82"/>
      <c r="EI21" s="82"/>
      <c r="EJ21" s="82"/>
      <c r="EK21" s="82"/>
      <c r="EL21" s="82"/>
      <c r="EM21" s="82"/>
      <c r="EN21" s="82"/>
      <c r="EO21" s="82"/>
      <c r="EP21" s="82"/>
      <c r="EQ21" s="82"/>
      <c r="ER21" s="82"/>
      <c r="ES21" s="82"/>
      <c r="ET21" s="82"/>
      <c r="EU21" s="82"/>
      <c r="EV21" s="82"/>
      <c r="EW21" s="82"/>
      <c r="EX21" s="82"/>
      <c r="EY21" s="82"/>
      <c r="EZ21" s="82"/>
      <c r="FA21" s="82"/>
      <c r="FB21" s="82"/>
      <c r="FC21" s="82"/>
      <c r="FD21" s="82"/>
      <c r="FE21" s="82"/>
      <c r="FF21" s="82"/>
      <c r="FG21" s="82"/>
      <c r="FH21" s="82"/>
      <c r="FI21" s="82"/>
      <c r="FJ21" s="82"/>
      <c r="FK21" s="82"/>
      <c r="FL21" s="82"/>
      <c r="FM21" s="82"/>
      <c r="FN21" s="82"/>
      <c r="FO21" s="82"/>
      <c r="FP21" s="82"/>
      <c r="FQ21" s="82"/>
      <c r="FR21" s="82"/>
      <c r="FS21" s="82"/>
      <c r="FT21" s="82"/>
      <c r="FU21" s="82"/>
      <c r="FV21" s="82"/>
      <c r="FW21" s="82"/>
      <c r="FX21" s="82"/>
      <c r="FY21" s="82"/>
      <c r="FZ21" s="82"/>
      <c r="GA21" s="82"/>
      <c r="GB21" s="82"/>
      <c r="GC21" s="82"/>
      <c r="GD21" s="82"/>
      <c r="GE21" s="82"/>
      <c r="GF21" s="82"/>
      <c r="GG21" s="82"/>
      <c r="GH21" s="82"/>
      <c r="GI21" s="82"/>
      <c r="GJ21" s="82"/>
      <c r="GK21" s="82"/>
      <c r="GL21" s="82"/>
      <c r="GM21" s="82"/>
      <c r="GN21" s="82"/>
      <c r="GO21" s="82"/>
      <c r="GP21" s="82"/>
      <c r="GQ21" s="82"/>
      <c r="GR21" s="82"/>
      <c r="GS21" s="82"/>
      <c r="GT21" s="82"/>
      <c r="GU21" s="82"/>
      <c r="GV21" s="82"/>
      <c r="GW21" s="82"/>
      <c r="GX21" s="82"/>
      <c r="GY21" s="82"/>
      <c r="GZ21" s="82"/>
      <c r="HA21" s="82"/>
      <c r="HB21" s="82"/>
      <c r="HC21" s="82"/>
      <c r="HD21" s="82"/>
      <c r="HE21" s="82"/>
      <c r="HF21" s="82"/>
      <c r="HG21" s="82"/>
      <c r="HH21" s="82"/>
      <c r="HI21" s="82"/>
      <c r="HJ21" s="82"/>
      <c r="HK21" s="82"/>
      <c r="HL21" s="82"/>
      <c r="HM21" s="82"/>
      <c r="HN21" s="82"/>
      <c r="HO21" s="82"/>
      <c r="HP21" s="82"/>
      <c r="HQ21" s="82"/>
      <c r="HR21" s="82"/>
      <c r="HS21" s="82"/>
      <c r="HT21" s="82"/>
      <c r="HU21" s="82"/>
      <c r="HV21" s="82"/>
      <c r="HW21" s="82"/>
      <c r="HX21" s="82"/>
      <c r="HY21" s="82"/>
      <c r="HZ21" s="82"/>
      <c r="IA21" s="82"/>
      <c r="IB21" s="82"/>
      <c r="IC21" s="82"/>
      <c r="ID21" s="82"/>
      <c r="IE21" s="82"/>
      <c r="IF21" s="82"/>
      <c r="IG21" s="82"/>
      <c r="IH21" s="82"/>
      <c r="II21" s="82"/>
      <c r="IJ21" s="82"/>
      <c r="IK21" s="82"/>
      <c r="IL21" s="82"/>
      <c r="IM21" s="82"/>
      <c r="IN21" s="82"/>
      <c r="IO21" s="82"/>
      <c r="IP21" s="82"/>
      <c r="IQ21" s="82"/>
      <c r="IR21" s="82"/>
      <c r="IS21" s="82"/>
      <c r="IT21" s="82"/>
      <c r="IU21" s="82"/>
      <c r="IV21" s="82"/>
    </row>
    <row r="22" spans="1:256" ht="18.75" x14ac:dyDescent="0.3">
      <c r="A22" s="141"/>
      <c r="B22" s="382" t="s">
        <v>292</v>
      </c>
      <c r="C22" s="382"/>
      <c r="D22" s="382"/>
      <c r="E22" s="382"/>
      <c r="F22" s="382"/>
      <c r="G22" s="143"/>
      <c r="H22" s="143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82"/>
      <c r="DH22" s="82"/>
      <c r="DI22" s="82"/>
      <c r="DJ22" s="82"/>
      <c r="DK22" s="82"/>
      <c r="DL22" s="82"/>
      <c r="DM22" s="82"/>
      <c r="DN22" s="82"/>
      <c r="DO22" s="82"/>
      <c r="DP22" s="82"/>
      <c r="DQ22" s="82"/>
      <c r="DR22" s="82"/>
      <c r="DS22" s="82"/>
      <c r="DT22" s="82"/>
      <c r="DU22" s="82"/>
      <c r="DV22" s="82"/>
      <c r="DW22" s="82"/>
      <c r="DX22" s="82"/>
      <c r="DY22" s="82"/>
      <c r="DZ22" s="82"/>
      <c r="EA22" s="82"/>
      <c r="EB22" s="82"/>
      <c r="EC22" s="82"/>
      <c r="ED22" s="82"/>
      <c r="EE22" s="82"/>
      <c r="EF22" s="82"/>
      <c r="EG22" s="82"/>
      <c r="EH22" s="82"/>
      <c r="EI22" s="82"/>
      <c r="EJ22" s="82"/>
      <c r="EK22" s="82"/>
      <c r="EL22" s="82"/>
      <c r="EM22" s="82"/>
      <c r="EN22" s="82"/>
      <c r="EO22" s="82"/>
      <c r="EP22" s="82"/>
      <c r="EQ22" s="82"/>
      <c r="ER22" s="82"/>
      <c r="ES22" s="82"/>
      <c r="ET22" s="82"/>
      <c r="EU22" s="82"/>
      <c r="EV22" s="82"/>
      <c r="EW22" s="82"/>
      <c r="EX22" s="82"/>
      <c r="EY22" s="82"/>
      <c r="EZ22" s="82"/>
      <c r="FA22" s="82"/>
      <c r="FB22" s="82"/>
      <c r="FC22" s="82"/>
      <c r="FD22" s="82"/>
      <c r="FE22" s="82"/>
      <c r="FF22" s="82"/>
      <c r="FG22" s="82"/>
      <c r="FH22" s="82"/>
      <c r="FI22" s="82"/>
      <c r="FJ22" s="82"/>
      <c r="FK22" s="82"/>
      <c r="FL22" s="82"/>
      <c r="FM22" s="82"/>
      <c r="FN22" s="82"/>
      <c r="FO22" s="82"/>
      <c r="FP22" s="82"/>
      <c r="FQ22" s="82"/>
      <c r="FR22" s="82"/>
      <c r="FS22" s="82"/>
      <c r="FT22" s="82"/>
      <c r="FU22" s="82"/>
      <c r="FV22" s="82"/>
      <c r="FW22" s="82"/>
      <c r="FX22" s="82"/>
      <c r="FY22" s="82"/>
      <c r="FZ22" s="82"/>
      <c r="GA22" s="82"/>
      <c r="GB22" s="82"/>
      <c r="GC22" s="82"/>
      <c r="GD22" s="82"/>
      <c r="GE22" s="82"/>
      <c r="GF22" s="82"/>
      <c r="GG22" s="82"/>
      <c r="GH22" s="82"/>
      <c r="GI22" s="82"/>
      <c r="GJ22" s="82"/>
      <c r="GK22" s="82"/>
      <c r="GL22" s="82"/>
      <c r="GM22" s="82"/>
      <c r="GN22" s="82"/>
      <c r="GO22" s="82"/>
      <c r="GP22" s="82"/>
      <c r="GQ22" s="82"/>
      <c r="GR22" s="82"/>
      <c r="GS22" s="82"/>
      <c r="GT22" s="82"/>
      <c r="GU22" s="82"/>
      <c r="GV22" s="82"/>
      <c r="GW22" s="82"/>
      <c r="GX22" s="82"/>
      <c r="GY22" s="82"/>
      <c r="GZ22" s="82"/>
      <c r="HA22" s="82"/>
      <c r="HB22" s="82"/>
      <c r="HC22" s="82"/>
      <c r="HD22" s="82"/>
      <c r="HE22" s="82"/>
      <c r="HF22" s="82"/>
      <c r="HG22" s="82"/>
      <c r="HH22" s="82"/>
      <c r="HI22" s="82"/>
      <c r="HJ22" s="82"/>
      <c r="HK22" s="82"/>
      <c r="HL22" s="82"/>
      <c r="HM22" s="82"/>
      <c r="HN22" s="82"/>
      <c r="HO22" s="82"/>
      <c r="HP22" s="82"/>
      <c r="HQ22" s="82"/>
      <c r="HR22" s="82"/>
      <c r="HS22" s="82"/>
      <c r="HT22" s="82"/>
      <c r="HU22" s="82"/>
      <c r="HV22" s="82"/>
      <c r="HW22" s="82"/>
      <c r="HX22" s="82"/>
      <c r="HY22" s="82"/>
      <c r="HZ22" s="82"/>
      <c r="IA22" s="82"/>
      <c r="IB22" s="82"/>
      <c r="IC22" s="82"/>
      <c r="ID22" s="82"/>
      <c r="IE22" s="82"/>
      <c r="IF22" s="82"/>
      <c r="IG22" s="82"/>
      <c r="IH22" s="82"/>
      <c r="II22" s="82"/>
      <c r="IJ22" s="82"/>
      <c r="IK22" s="82"/>
      <c r="IL22" s="82"/>
      <c r="IM22" s="82"/>
      <c r="IN22" s="82"/>
      <c r="IO22" s="82"/>
      <c r="IP22" s="82"/>
      <c r="IQ22" s="82"/>
      <c r="IR22" s="82"/>
      <c r="IS22" s="82"/>
      <c r="IT22" s="82"/>
      <c r="IU22" s="82"/>
      <c r="IV22" s="82"/>
    </row>
    <row r="23" spans="1:256" x14ac:dyDescent="0.2">
      <c r="A23" s="89"/>
      <c r="G23" s="80"/>
      <c r="H23" s="80"/>
    </row>
    <row r="25" spans="1:256" ht="61.5" customHeight="1" x14ac:dyDescent="0.2">
      <c r="A25" s="383" t="s">
        <v>581</v>
      </c>
      <c r="B25" s="383"/>
      <c r="C25" s="383"/>
      <c r="D25" s="383"/>
      <c r="E25" s="383"/>
      <c r="F25" s="383"/>
      <c r="G25" s="383"/>
      <c r="H25" s="383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198" customWidth="1"/>
    <col min="2" max="2" width="7" style="230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30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384" t="s">
        <v>1002</v>
      </c>
      <c r="F1" s="384"/>
      <c r="G1" s="384"/>
      <c r="H1" s="384"/>
      <c r="I1" s="384"/>
      <c r="J1" s="384"/>
      <c r="K1" s="384"/>
      <c r="L1" s="384"/>
      <c r="M1" s="384"/>
      <c r="N1" s="384"/>
    </row>
    <row r="2" spans="1:14" ht="45.75" customHeight="1" x14ac:dyDescent="0.2">
      <c r="E2" s="292"/>
      <c r="F2" s="393" t="s">
        <v>980</v>
      </c>
      <c r="G2" s="393"/>
      <c r="H2" s="393"/>
      <c r="I2" s="393"/>
      <c r="J2" s="393"/>
      <c r="K2" s="393"/>
      <c r="L2" s="393"/>
      <c r="M2" s="393"/>
      <c r="N2" s="393"/>
    </row>
    <row r="4" spans="1:14" ht="18.75" x14ac:dyDescent="0.2">
      <c r="A4" s="385" t="s">
        <v>293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</row>
    <row r="5" spans="1:14" ht="18.75" customHeight="1" x14ac:dyDescent="0.2">
      <c r="A5" s="385" t="s">
        <v>998</v>
      </c>
      <c r="B5" s="38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</row>
    <row r="6" spans="1:14" ht="15.75" x14ac:dyDescent="0.2">
      <c r="A6" s="394"/>
      <c r="B6" s="394"/>
      <c r="C6" s="394"/>
      <c r="D6" s="394"/>
      <c r="E6" s="394"/>
      <c r="F6" s="394"/>
      <c r="N6" s="12" t="s">
        <v>547</v>
      </c>
    </row>
    <row r="7" spans="1:14" s="7" customFormat="1" ht="60" x14ac:dyDescent="0.2">
      <c r="A7" s="202" t="s">
        <v>441</v>
      </c>
      <c r="B7" s="203" t="s">
        <v>442</v>
      </c>
      <c r="C7" s="204" t="s">
        <v>294</v>
      </c>
      <c r="D7" s="204" t="s">
        <v>295</v>
      </c>
      <c r="E7" s="204" t="s">
        <v>296</v>
      </c>
      <c r="F7" s="204" t="s">
        <v>297</v>
      </c>
      <c r="G7" s="205"/>
      <c r="H7" s="206" t="s">
        <v>443</v>
      </c>
      <c r="I7" s="207" t="s">
        <v>188</v>
      </c>
      <c r="J7" s="207" t="s">
        <v>410</v>
      </c>
      <c r="K7" s="207" t="s">
        <v>188</v>
      </c>
      <c r="L7" s="207" t="s">
        <v>938</v>
      </c>
      <c r="M7" s="207" t="s">
        <v>978</v>
      </c>
      <c r="N7" s="207" t="s">
        <v>938</v>
      </c>
    </row>
    <row r="8" spans="1:14" s="7" customFormat="1" ht="15" hidden="1" x14ac:dyDescent="0.2">
      <c r="A8" s="203"/>
      <c r="B8" s="203"/>
      <c r="C8" s="204"/>
      <c r="D8" s="204"/>
      <c r="E8" s="204"/>
      <c r="F8" s="204"/>
      <c r="G8" s="205"/>
      <c r="H8" s="205"/>
      <c r="I8" s="205"/>
      <c r="J8" s="205"/>
      <c r="K8" s="205"/>
      <c r="L8" s="205"/>
      <c r="M8" s="205"/>
      <c r="N8" s="205"/>
    </row>
    <row r="9" spans="1:14" s="7" customFormat="1" ht="16.5" customHeight="1" x14ac:dyDescent="0.2">
      <c r="A9" s="208">
        <v>1</v>
      </c>
      <c r="B9" s="208">
        <v>2</v>
      </c>
      <c r="C9" s="209">
        <v>3</v>
      </c>
      <c r="D9" s="209">
        <v>4</v>
      </c>
      <c r="E9" s="209">
        <v>5</v>
      </c>
      <c r="F9" s="209">
        <v>6</v>
      </c>
      <c r="G9" s="205"/>
      <c r="H9" s="205">
        <v>7</v>
      </c>
      <c r="I9" s="207">
        <v>7</v>
      </c>
      <c r="J9" s="207">
        <v>8</v>
      </c>
      <c r="K9" s="207">
        <v>7</v>
      </c>
      <c r="L9" s="207">
        <v>7</v>
      </c>
      <c r="M9" s="207">
        <v>7</v>
      </c>
      <c r="N9" s="207">
        <v>8</v>
      </c>
    </row>
    <row r="10" spans="1:14" s="17" customFormat="1" ht="24.75" customHeight="1" x14ac:dyDescent="0.2">
      <c r="A10" s="386" t="s">
        <v>71</v>
      </c>
      <c r="B10" s="386"/>
      <c r="C10" s="386"/>
      <c r="D10" s="386"/>
      <c r="E10" s="386"/>
      <c r="F10" s="386"/>
      <c r="G10" s="199">
        <f t="shared" ref="G10:N10" si="0">G15+G30+G198+G203</f>
        <v>0</v>
      </c>
      <c r="H10" s="199">
        <f t="shared" si="0"/>
        <v>39330.800000000003</v>
      </c>
      <c r="I10" s="199">
        <f t="shared" si="0"/>
        <v>0</v>
      </c>
      <c r="J10" s="199">
        <f t="shared" si="0"/>
        <v>39330.800000000003</v>
      </c>
      <c r="K10" s="199" t="e">
        <f t="shared" si="0"/>
        <v>#REF!</v>
      </c>
      <c r="L10" s="199">
        <f t="shared" si="0"/>
        <v>40545.199999999997</v>
      </c>
      <c r="M10" s="199">
        <f t="shared" si="0"/>
        <v>10917.8</v>
      </c>
      <c r="N10" s="199">
        <f t="shared" si="0"/>
        <v>51463</v>
      </c>
    </row>
    <row r="11" spans="1:14" ht="12.75" hidden="1" customHeight="1" x14ac:dyDescent="0.2">
      <c r="A11" s="299" t="s">
        <v>72</v>
      </c>
      <c r="B11" s="204" t="s">
        <v>73</v>
      </c>
      <c r="C11" s="204" t="s">
        <v>190</v>
      </c>
      <c r="D11" s="204"/>
      <c r="E11" s="204"/>
      <c r="F11" s="204"/>
      <c r="G11" s="211"/>
      <c r="H11" s="211"/>
      <c r="I11" s="211"/>
      <c r="J11" s="211" t="e">
        <f>J12</f>
        <v>#REF!</v>
      </c>
      <c r="K11" s="211"/>
      <c r="L11" s="211" t="e">
        <f t="shared" ref="L11:N13" si="1">L12</f>
        <v>#REF!</v>
      </c>
      <c r="M11" s="211" t="e">
        <f t="shared" si="1"/>
        <v>#REF!</v>
      </c>
      <c r="N11" s="211" t="e">
        <f t="shared" si="1"/>
        <v>#REF!</v>
      </c>
    </row>
    <row r="12" spans="1:14" ht="12.75" hidden="1" customHeight="1" x14ac:dyDescent="0.2">
      <c r="A12" s="299" t="s">
        <v>206</v>
      </c>
      <c r="B12" s="204" t="s">
        <v>73</v>
      </c>
      <c r="C12" s="204" t="s">
        <v>190</v>
      </c>
      <c r="D12" s="204" t="s">
        <v>207</v>
      </c>
      <c r="E12" s="204"/>
      <c r="F12" s="204"/>
      <c r="G12" s="211"/>
      <c r="H12" s="211"/>
      <c r="I12" s="211"/>
      <c r="J12" s="211" t="e">
        <f>J13</f>
        <v>#REF!</v>
      </c>
      <c r="K12" s="211"/>
      <c r="L12" s="211" t="e">
        <f t="shared" si="1"/>
        <v>#REF!</v>
      </c>
      <c r="M12" s="211" t="e">
        <f t="shared" si="1"/>
        <v>#REF!</v>
      </c>
      <c r="N12" s="211" t="e">
        <f t="shared" si="1"/>
        <v>#REF!</v>
      </c>
    </row>
    <row r="13" spans="1:14" ht="25.5" hidden="1" customHeight="1" x14ac:dyDescent="0.2">
      <c r="A13" s="213" t="s">
        <v>74</v>
      </c>
      <c r="B13" s="206" t="s">
        <v>73</v>
      </c>
      <c r="C13" s="206" t="s">
        <v>190</v>
      </c>
      <c r="D13" s="206" t="s">
        <v>207</v>
      </c>
      <c r="E13" s="214" t="s">
        <v>75</v>
      </c>
      <c r="F13" s="214"/>
      <c r="G13" s="211"/>
      <c r="H13" s="211"/>
      <c r="I13" s="211"/>
      <c r="J13" s="211" t="e">
        <f>J14</f>
        <v>#REF!</v>
      </c>
      <c r="K13" s="211"/>
      <c r="L13" s="211" t="e">
        <f t="shared" si="1"/>
        <v>#REF!</v>
      </c>
      <c r="M13" s="211" t="e">
        <f t="shared" si="1"/>
        <v>#REF!</v>
      </c>
      <c r="N13" s="211" t="e">
        <f t="shared" si="1"/>
        <v>#REF!</v>
      </c>
    </row>
    <row r="14" spans="1:14" ht="12.75" hidden="1" customHeight="1" x14ac:dyDescent="0.2">
      <c r="A14" s="213" t="s">
        <v>300</v>
      </c>
      <c r="B14" s="206" t="s">
        <v>73</v>
      </c>
      <c r="C14" s="206" t="s">
        <v>190</v>
      </c>
      <c r="D14" s="206" t="s">
        <v>207</v>
      </c>
      <c r="E14" s="214" t="s">
        <v>75</v>
      </c>
      <c r="F14" s="214" t="s">
        <v>301</v>
      </c>
      <c r="G14" s="211"/>
      <c r="H14" s="211"/>
      <c r="I14" s="211"/>
      <c r="J14" s="211" t="e">
        <f>#REF!+G14</f>
        <v>#REF!</v>
      </c>
      <c r="K14" s="211"/>
      <c r="L14" s="211" t="e">
        <f>#REF!+H14</f>
        <v>#REF!</v>
      </c>
      <c r="M14" s="211" t="e">
        <f>#REF!+I14</f>
        <v>#REF!</v>
      </c>
      <c r="N14" s="211" t="e">
        <f>#REF!+I14</f>
        <v>#REF!</v>
      </c>
    </row>
    <row r="15" spans="1:14" s="19" customFormat="1" ht="12.75" customHeight="1" x14ac:dyDescent="0.2">
      <c r="A15" s="299" t="s">
        <v>298</v>
      </c>
      <c r="B15" s="204" t="s">
        <v>73</v>
      </c>
      <c r="C15" s="204" t="s">
        <v>202</v>
      </c>
      <c r="D15" s="204"/>
      <c r="E15" s="204"/>
      <c r="F15" s="204"/>
      <c r="G15" s="215">
        <f t="shared" ref="G15:N15" si="2">G16+G21+G25</f>
        <v>0</v>
      </c>
      <c r="H15" s="215">
        <f t="shared" si="2"/>
        <v>15799</v>
      </c>
      <c r="I15" s="215">
        <f t="shared" si="2"/>
        <v>0</v>
      </c>
      <c r="J15" s="215">
        <f t="shared" si="2"/>
        <v>15799</v>
      </c>
      <c r="K15" s="215" t="e">
        <f t="shared" si="2"/>
        <v>#REF!</v>
      </c>
      <c r="L15" s="215">
        <f>L16+L25</f>
        <v>14706</v>
      </c>
      <c r="M15" s="215">
        <f>M16+M25</f>
        <v>4001</v>
      </c>
      <c r="N15" s="215">
        <f t="shared" si="2"/>
        <v>18707</v>
      </c>
    </row>
    <row r="16" spans="1:14" ht="16.5" customHeight="1" x14ac:dyDescent="0.2">
      <c r="A16" s="299" t="s">
        <v>829</v>
      </c>
      <c r="B16" s="204" t="s">
        <v>73</v>
      </c>
      <c r="C16" s="204" t="s">
        <v>202</v>
      </c>
      <c r="D16" s="204" t="s">
        <v>194</v>
      </c>
      <c r="E16" s="204"/>
      <c r="F16" s="204"/>
      <c r="G16" s="216">
        <f t="shared" ref="G16:N16" si="3">G17</f>
        <v>0</v>
      </c>
      <c r="H16" s="216"/>
      <c r="I16" s="216">
        <f t="shared" si="3"/>
        <v>15549</v>
      </c>
      <c r="J16" s="216">
        <f t="shared" si="3"/>
        <v>15549</v>
      </c>
      <c r="K16" s="216" t="e">
        <f t="shared" si="3"/>
        <v>#REF!</v>
      </c>
      <c r="L16" s="216">
        <f t="shared" si="3"/>
        <v>14506</v>
      </c>
      <c r="M16" s="216">
        <f t="shared" si="3"/>
        <v>4181</v>
      </c>
      <c r="N16" s="216">
        <f t="shared" si="3"/>
        <v>18687</v>
      </c>
    </row>
    <row r="17" spans="1:14" ht="67.5" customHeight="1" x14ac:dyDescent="0.2">
      <c r="A17" s="213" t="s">
        <v>1001</v>
      </c>
      <c r="B17" s="206" t="s">
        <v>73</v>
      </c>
      <c r="C17" s="206" t="s">
        <v>202</v>
      </c>
      <c r="D17" s="206" t="s">
        <v>194</v>
      </c>
      <c r="E17" s="206" t="s">
        <v>728</v>
      </c>
      <c r="F17" s="206"/>
      <c r="G17" s="211"/>
      <c r="H17" s="211">
        <f>H18+H19</f>
        <v>0</v>
      </c>
      <c r="I17" s="211">
        <f>I18+I19</f>
        <v>15549</v>
      </c>
      <c r="J17" s="211">
        <f>J18+J19</f>
        <v>15549</v>
      </c>
      <c r="K17" s="211" t="e">
        <f>K18+K19+K20+#REF!</f>
        <v>#REF!</v>
      </c>
      <c r="L17" s="211">
        <f>L18+L19+L20</f>
        <v>14506</v>
      </c>
      <c r="M17" s="211">
        <f>M18+M19+M20</f>
        <v>4181</v>
      </c>
      <c r="N17" s="211">
        <f>N18+N19+N20</f>
        <v>18687</v>
      </c>
    </row>
    <row r="18" spans="1:14" ht="34.5" customHeight="1" x14ac:dyDescent="0.2">
      <c r="A18" s="213" t="s">
        <v>76</v>
      </c>
      <c r="B18" s="206" t="s">
        <v>73</v>
      </c>
      <c r="C18" s="206" t="s">
        <v>202</v>
      </c>
      <c r="D18" s="206" t="s">
        <v>194</v>
      </c>
      <c r="E18" s="206" t="s">
        <v>724</v>
      </c>
      <c r="F18" s="206" t="s">
        <v>77</v>
      </c>
      <c r="G18" s="211"/>
      <c r="H18" s="211"/>
      <c r="I18" s="211">
        <v>9532</v>
      </c>
      <c r="J18" s="211">
        <f>H18+I18</f>
        <v>9532</v>
      </c>
      <c r="K18" s="211">
        <v>0</v>
      </c>
      <c r="L18" s="211">
        <f>9836-1000</f>
        <v>8836</v>
      </c>
      <c r="M18" s="211">
        <f>1310+1624</f>
        <v>2934</v>
      </c>
      <c r="N18" s="211">
        <f>L18+M18</f>
        <v>11770</v>
      </c>
    </row>
    <row r="19" spans="1:14" ht="31.5" customHeight="1" x14ac:dyDescent="0.2">
      <c r="A19" s="213" t="s">
        <v>76</v>
      </c>
      <c r="B19" s="206" t="s">
        <v>73</v>
      </c>
      <c r="C19" s="206" t="s">
        <v>202</v>
      </c>
      <c r="D19" s="206" t="s">
        <v>194</v>
      </c>
      <c r="E19" s="206" t="s">
        <v>725</v>
      </c>
      <c r="F19" s="206" t="s">
        <v>77</v>
      </c>
      <c r="G19" s="211"/>
      <c r="H19" s="211"/>
      <c r="I19" s="211">
        <v>6017</v>
      </c>
      <c r="J19" s="211">
        <f>H19+I19</f>
        <v>6017</v>
      </c>
      <c r="K19" s="211">
        <v>0</v>
      </c>
      <c r="L19" s="211">
        <f>6170-500</f>
        <v>5670</v>
      </c>
      <c r="M19" s="211">
        <f>681+566</f>
        <v>1247</v>
      </c>
      <c r="N19" s="211">
        <f>L19+M19</f>
        <v>6917</v>
      </c>
    </row>
    <row r="20" spans="1:14" ht="15.75" hidden="1" customHeight="1" x14ac:dyDescent="0.2">
      <c r="A20" s="261" t="s">
        <v>78</v>
      </c>
      <c r="B20" s="262" t="s">
        <v>73</v>
      </c>
      <c r="C20" s="262" t="s">
        <v>202</v>
      </c>
      <c r="D20" s="262" t="s">
        <v>194</v>
      </c>
      <c r="E20" s="262" t="s">
        <v>1005</v>
      </c>
      <c r="F20" s="262" t="s">
        <v>79</v>
      </c>
      <c r="G20" s="210"/>
      <c r="H20" s="233"/>
      <c r="I20" s="232"/>
      <c r="J20" s="232"/>
      <c r="K20" s="232">
        <v>1050</v>
      </c>
      <c r="L20" s="211">
        <v>0</v>
      </c>
      <c r="M20" s="211">
        <v>0</v>
      </c>
      <c r="N20" s="211">
        <f>L20+M20</f>
        <v>0</v>
      </c>
    </row>
    <row r="21" spans="1:14" s="19" customFormat="1" ht="18" hidden="1" customHeight="1" x14ac:dyDescent="0.2">
      <c r="A21" s="299" t="s">
        <v>829</v>
      </c>
      <c r="B21" s="204" t="s">
        <v>73</v>
      </c>
      <c r="C21" s="204" t="s">
        <v>202</v>
      </c>
      <c r="D21" s="204" t="s">
        <v>194</v>
      </c>
      <c r="E21" s="204"/>
      <c r="F21" s="204"/>
      <c r="G21" s="218"/>
      <c r="H21" s="229">
        <f>H22</f>
        <v>15549</v>
      </c>
      <c r="I21" s="231">
        <f>I22</f>
        <v>-15549</v>
      </c>
      <c r="J21" s="231">
        <f>J22</f>
        <v>0</v>
      </c>
      <c r="K21" s="231">
        <f>K22</f>
        <v>0</v>
      </c>
      <c r="L21" s="211">
        <f t="shared" ref="L21:L24" si="4">I21+J21</f>
        <v>-15549</v>
      </c>
      <c r="M21" s="211"/>
      <c r="N21" s="211">
        <f>J21+K21</f>
        <v>0</v>
      </c>
    </row>
    <row r="22" spans="1:14" ht="64.5" hidden="1" customHeight="1" x14ac:dyDescent="0.2">
      <c r="A22" s="213" t="s">
        <v>944</v>
      </c>
      <c r="B22" s="206" t="s">
        <v>73</v>
      </c>
      <c r="C22" s="206" t="s">
        <v>202</v>
      </c>
      <c r="D22" s="206" t="s">
        <v>194</v>
      </c>
      <c r="E22" s="206" t="s">
        <v>728</v>
      </c>
      <c r="F22" s="206"/>
      <c r="G22" s="212">
        <f>G23+G24</f>
        <v>0</v>
      </c>
      <c r="H22" s="212">
        <f>H23+H24</f>
        <v>15549</v>
      </c>
      <c r="I22" s="212">
        <f>I23+I24</f>
        <v>-15549</v>
      </c>
      <c r="J22" s="212">
        <f>J23+J24</f>
        <v>0</v>
      </c>
      <c r="K22" s="212">
        <f>K23+K24</f>
        <v>0</v>
      </c>
      <c r="L22" s="211">
        <f t="shared" si="4"/>
        <v>-15549</v>
      </c>
      <c r="M22" s="211"/>
      <c r="N22" s="211">
        <f>J22+K22</f>
        <v>0</v>
      </c>
    </row>
    <row r="23" spans="1:14" ht="33.75" hidden="1" customHeight="1" x14ac:dyDescent="0.2">
      <c r="A23" s="213" t="s">
        <v>76</v>
      </c>
      <c r="B23" s="206" t="s">
        <v>73</v>
      </c>
      <c r="C23" s="206" t="s">
        <v>202</v>
      </c>
      <c r="D23" s="206" t="s">
        <v>194</v>
      </c>
      <c r="E23" s="206" t="s">
        <v>724</v>
      </c>
      <c r="F23" s="206" t="s">
        <v>77</v>
      </c>
      <c r="G23" s="210"/>
      <c r="H23" s="211">
        <v>9532</v>
      </c>
      <c r="I23" s="211">
        <v>-9532</v>
      </c>
      <c r="J23" s="211">
        <f t="shared" ref="J23:J30" si="5">H23+I23</f>
        <v>0</v>
      </c>
      <c r="K23" s="211">
        <v>0</v>
      </c>
      <c r="L23" s="211">
        <f t="shared" si="4"/>
        <v>-9532</v>
      </c>
      <c r="M23" s="211"/>
      <c r="N23" s="211">
        <f>J23+K23</f>
        <v>0</v>
      </c>
    </row>
    <row r="24" spans="1:14" ht="0.75" hidden="1" customHeight="1" x14ac:dyDescent="0.2">
      <c r="A24" s="213" t="s">
        <v>76</v>
      </c>
      <c r="B24" s="206" t="s">
        <v>73</v>
      </c>
      <c r="C24" s="206" t="s">
        <v>202</v>
      </c>
      <c r="D24" s="206" t="s">
        <v>194</v>
      </c>
      <c r="E24" s="206" t="s">
        <v>725</v>
      </c>
      <c r="F24" s="206" t="s">
        <v>77</v>
      </c>
      <c r="G24" s="210"/>
      <c r="H24" s="211">
        <v>6017</v>
      </c>
      <c r="I24" s="211">
        <v>-6017</v>
      </c>
      <c r="J24" s="211">
        <f t="shared" si="5"/>
        <v>0</v>
      </c>
      <c r="K24" s="211">
        <v>0</v>
      </c>
      <c r="L24" s="211">
        <f t="shared" si="4"/>
        <v>-6017</v>
      </c>
      <c r="M24" s="211"/>
      <c r="N24" s="211">
        <f>J24+K24</f>
        <v>0</v>
      </c>
    </row>
    <row r="25" spans="1:14" s="19" customFormat="1" ht="18" customHeight="1" x14ac:dyDescent="0.2">
      <c r="A25" s="299" t="s">
        <v>230</v>
      </c>
      <c r="B25" s="204" t="s">
        <v>73</v>
      </c>
      <c r="C25" s="204" t="s">
        <v>202</v>
      </c>
      <c r="D25" s="204" t="s">
        <v>202</v>
      </c>
      <c r="E25" s="204"/>
      <c r="F25" s="204"/>
      <c r="G25" s="231">
        <f t="shared" ref="G25:K26" si="6">G26</f>
        <v>0</v>
      </c>
      <c r="H25" s="231">
        <f>H26</f>
        <v>250</v>
      </c>
      <c r="I25" s="231">
        <f t="shared" si="6"/>
        <v>0</v>
      </c>
      <c r="J25" s="231">
        <f t="shared" si="5"/>
        <v>250</v>
      </c>
      <c r="K25" s="231">
        <f t="shared" si="6"/>
        <v>0</v>
      </c>
      <c r="L25" s="231">
        <f>L26+L28</f>
        <v>200</v>
      </c>
      <c r="M25" s="231">
        <f t="shared" ref="M25:N25" si="7">M26+M28</f>
        <v>-180</v>
      </c>
      <c r="N25" s="231">
        <f t="shared" si="7"/>
        <v>20</v>
      </c>
    </row>
    <row r="26" spans="1:14" ht="18" customHeight="1" x14ac:dyDescent="0.2">
      <c r="A26" s="213" t="s">
        <v>496</v>
      </c>
      <c r="B26" s="206" t="s">
        <v>73</v>
      </c>
      <c r="C26" s="206" t="s">
        <v>202</v>
      </c>
      <c r="D26" s="206" t="s">
        <v>202</v>
      </c>
      <c r="E26" s="206" t="s">
        <v>863</v>
      </c>
      <c r="F26" s="206"/>
      <c r="G26" s="212">
        <f t="shared" si="6"/>
        <v>0</v>
      </c>
      <c r="H26" s="212">
        <f>H27</f>
        <v>250</v>
      </c>
      <c r="I26" s="212">
        <f t="shared" si="6"/>
        <v>0</v>
      </c>
      <c r="J26" s="231">
        <f t="shared" si="5"/>
        <v>250</v>
      </c>
      <c r="K26" s="212">
        <f t="shared" si="6"/>
        <v>0</v>
      </c>
      <c r="L26" s="212">
        <f>L27</f>
        <v>200</v>
      </c>
      <c r="M26" s="212">
        <f t="shared" ref="M26:N26" si="8">M27</f>
        <v>-190</v>
      </c>
      <c r="N26" s="212">
        <f t="shared" si="8"/>
        <v>10</v>
      </c>
    </row>
    <row r="27" spans="1:14" ht="18" customHeight="1" x14ac:dyDescent="0.2">
      <c r="A27" s="213" t="s">
        <v>121</v>
      </c>
      <c r="B27" s="206" t="s">
        <v>73</v>
      </c>
      <c r="C27" s="206" t="s">
        <v>202</v>
      </c>
      <c r="D27" s="206" t="s">
        <v>202</v>
      </c>
      <c r="E27" s="206" t="s">
        <v>863</v>
      </c>
      <c r="F27" s="206" t="s">
        <v>94</v>
      </c>
      <c r="G27" s="210"/>
      <c r="H27" s="210">
        <v>250</v>
      </c>
      <c r="I27" s="211">
        <v>0</v>
      </c>
      <c r="J27" s="231">
        <f t="shared" si="5"/>
        <v>250</v>
      </c>
      <c r="K27" s="211">
        <v>0</v>
      </c>
      <c r="L27" s="212">
        <v>200</v>
      </c>
      <c r="M27" s="212">
        <v>-190</v>
      </c>
      <c r="N27" s="212">
        <f>L27+M27</f>
        <v>10</v>
      </c>
    </row>
    <row r="28" spans="1:14" ht="18" customHeight="1" x14ac:dyDescent="0.2">
      <c r="A28" s="213" t="s">
        <v>497</v>
      </c>
      <c r="B28" s="206" t="s">
        <v>73</v>
      </c>
      <c r="C28" s="206" t="s">
        <v>202</v>
      </c>
      <c r="D28" s="206" t="s">
        <v>202</v>
      </c>
      <c r="E28" s="206" t="s">
        <v>731</v>
      </c>
      <c r="F28" s="206"/>
      <c r="G28" s="210"/>
      <c r="H28" s="210"/>
      <c r="I28" s="211"/>
      <c r="J28" s="231"/>
      <c r="K28" s="211"/>
      <c r="L28" s="212">
        <f>L29</f>
        <v>0</v>
      </c>
      <c r="M28" s="212">
        <f t="shared" ref="M28:N28" si="9">M29</f>
        <v>10</v>
      </c>
      <c r="N28" s="212">
        <f t="shared" si="9"/>
        <v>10</v>
      </c>
    </row>
    <row r="29" spans="1:14" ht="18" customHeight="1" x14ac:dyDescent="0.2">
      <c r="A29" s="213" t="s">
        <v>121</v>
      </c>
      <c r="B29" s="206" t="s">
        <v>73</v>
      </c>
      <c r="C29" s="206" t="s">
        <v>202</v>
      </c>
      <c r="D29" s="206" t="s">
        <v>202</v>
      </c>
      <c r="E29" s="206" t="s">
        <v>731</v>
      </c>
      <c r="F29" s="206" t="s">
        <v>94</v>
      </c>
      <c r="G29" s="210"/>
      <c r="H29" s="210"/>
      <c r="I29" s="211"/>
      <c r="J29" s="231"/>
      <c r="K29" s="211"/>
      <c r="L29" s="212">
        <v>0</v>
      </c>
      <c r="M29" s="212">
        <v>10</v>
      </c>
      <c r="N29" s="212">
        <f>L29+M29</f>
        <v>10</v>
      </c>
    </row>
    <row r="30" spans="1:14" s="19" customFormat="1" ht="14.25" x14ac:dyDescent="0.2">
      <c r="A30" s="299" t="s">
        <v>80</v>
      </c>
      <c r="B30" s="204" t="s">
        <v>73</v>
      </c>
      <c r="C30" s="204" t="s">
        <v>233</v>
      </c>
      <c r="D30" s="204"/>
      <c r="E30" s="204"/>
      <c r="F30" s="204"/>
      <c r="G30" s="229">
        <f>G31+G135</f>
        <v>0</v>
      </c>
      <c r="H30" s="229">
        <f>H31+H135</f>
        <v>22346.799999999999</v>
      </c>
      <c r="I30" s="229">
        <f>I31+I135</f>
        <v>0</v>
      </c>
      <c r="J30" s="229">
        <f t="shared" si="5"/>
        <v>22346.799999999999</v>
      </c>
      <c r="K30" s="229" t="e">
        <f>K31+K135</f>
        <v>#REF!</v>
      </c>
      <c r="L30" s="229">
        <f>L31+L135</f>
        <v>24579</v>
      </c>
      <c r="M30" s="229">
        <f>M31+M135</f>
        <v>7927</v>
      </c>
      <c r="N30" s="229">
        <f>N31+N135</f>
        <v>32506</v>
      </c>
    </row>
    <row r="31" spans="1:14" ht="15" x14ac:dyDescent="0.2">
      <c r="A31" s="299" t="s">
        <v>81</v>
      </c>
      <c r="B31" s="204" t="s">
        <v>73</v>
      </c>
      <c r="C31" s="204" t="s">
        <v>233</v>
      </c>
      <c r="D31" s="204" t="s">
        <v>190</v>
      </c>
      <c r="E31" s="204"/>
      <c r="F31" s="204"/>
      <c r="G31" s="216">
        <f>G32+G35+G39+G124+G128+G132</f>
        <v>0</v>
      </c>
      <c r="H31" s="216">
        <f>H124+H128+H132</f>
        <v>15505.8</v>
      </c>
      <c r="I31" s="216">
        <f>I124+I128+I132</f>
        <v>0</v>
      </c>
      <c r="J31" s="216">
        <f>J124+J128+J132</f>
        <v>15505.8</v>
      </c>
      <c r="K31" s="216" t="e">
        <f>K124+K128</f>
        <v>#REF!</v>
      </c>
      <c r="L31" s="216">
        <f>L124+L128</f>
        <v>17450</v>
      </c>
      <c r="M31" s="216">
        <f>M124+M128</f>
        <v>7931</v>
      </c>
      <c r="N31" s="216">
        <f>N124+N128</f>
        <v>25381</v>
      </c>
    </row>
    <row r="32" spans="1:14" ht="39.75" hidden="1" customHeight="1" x14ac:dyDescent="0.2">
      <c r="A32" s="213" t="s">
        <v>967</v>
      </c>
      <c r="B32" s="206" t="s">
        <v>73</v>
      </c>
      <c r="C32" s="206" t="s">
        <v>233</v>
      </c>
      <c r="D32" s="206" t="s">
        <v>190</v>
      </c>
      <c r="E32" s="206" t="s">
        <v>446</v>
      </c>
      <c r="F32" s="206"/>
      <c r="G32" s="210"/>
      <c r="H32" s="210"/>
      <c r="I32" s="211">
        <f>I33+I34</f>
        <v>-7464.3980000000001</v>
      </c>
      <c r="J32" s="211" t="e">
        <f>J33+J34</f>
        <v>#REF!</v>
      </c>
      <c r="K32" s="211">
        <f>K33+K34</f>
        <v>-7464.3980000000001</v>
      </c>
      <c r="L32" s="211" t="e">
        <f>L33+L34</f>
        <v>#REF!</v>
      </c>
      <c r="M32" s="211" t="e">
        <f t="shared" ref="M32:N32" si="10">M33+M34</f>
        <v>#REF!</v>
      </c>
      <c r="N32" s="211" t="e">
        <f t="shared" si="10"/>
        <v>#REF!</v>
      </c>
    </row>
    <row r="33" spans="1:14" ht="41.25" hidden="1" customHeight="1" x14ac:dyDescent="0.2">
      <c r="A33" s="213" t="s">
        <v>76</v>
      </c>
      <c r="B33" s="206" t="s">
        <v>73</v>
      </c>
      <c r="C33" s="206" t="s">
        <v>233</v>
      </c>
      <c r="D33" s="206" t="s">
        <v>190</v>
      </c>
      <c r="E33" s="206" t="s">
        <v>446</v>
      </c>
      <c r="F33" s="206" t="s">
        <v>77</v>
      </c>
      <c r="G33" s="210"/>
      <c r="H33" s="210"/>
      <c r="I33" s="211">
        <v>-7464.3980000000001</v>
      </c>
      <c r="J33" s="211" t="e">
        <f>#REF!+I33</f>
        <v>#REF!</v>
      </c>
      <c r="K33" s="211">
        <v>-7464.3980000000001</v>
      </c>
      <c r="L33" s="211" t="e">
        <f>#REF!+J33</f>
        <v>#REF!</v>
      </c>
      <c r="M33" s="211" t="e">
        <f>#REF!+K33</f>
        <v>#REF!</v>
      </c>
      <c r="N33" s="211" t="e">
        <f>#REF!+L33</f>
        <v>#REF!</v>
      </c>
    </row>
    <row r="34" spans="1:14" ht="19.5" hidden="1" customHeight="1" x14ac:dyDescent="0.2">
      <c r="A34" s="213" t="s">
        <v>493</v>
      </c>
      <c r="B34" s="206" t="s">
        <v>73</v>
      </c>
      <c r="C34" s="206" t="s">
        <v>233</v>
      </c>
      <c r="D34" s="206" t="s">
        <v>190</v>
      </c>
      <c r="E34" s="206" t="s">
        <v>487</v>
      </c>
      <c r="F34" s="206" t="s">
        <v>77</v>
      </c>
      <c r="G34" s="210"/>
      <c r="H34" s="210"/>
      <c r="I34" s="211">
        <v>0</v>
      </c>
      <c r="J34" s="211">
        <f>G34+I34</f>
        <v>0</v>
      </c>
      <c r="K34" s="211">
        <v>0</v>
      </c>
      <c r="L34" s="211">
        <f>H34+J34</f>
        <v>0</v>
      </c>
      <c r="M34" s="211">
        <f t="shared" ref="M34:N34" si="11">I34+K34</f>
        <v>0</v>
      </c>
      <c r="N34" s="211">
        <f t="shared" si="11"/>
        <v>0</v>
      </c>
    </row>
    <row r="35" spans="1:14" ht="35.25" hidden="1" customHeight="1" x14ac:dyDescent="0.2">
      <c r="A35" s="213" t="s">
        <v>968</v>
      </c>
      <c r="B35" s="206" t="s">
        <v>73</v>
      </c>
      <c r="C35" s="206" t="s">
        <v>233</v>
      </c>
      <c r="D35" s="206" t="s">
        <v>190</v>
      </c>
      <c r="E35" s="206" t="s">
        <v>445</v>
      </c>
      <c r="F35" s="206"/>
      <c r="G35" s="210"/>
      <c r="H35" s="210"/>
      <c r="I35" s="211">
        <f>I36+I38+I37</f>
        <v>-6002.8739999999998</v>
      </c>
      <c r="J35" s="211" t="e">
        <f>J36+J38+J37</f>
        <v>#REF!</v>
      </c>
      <c r="K35" s="211">
        <f>K36+K38+K37</f>
        <v>-6002.8739999999998</v>
      </c>
      <c r="L35" s="211" t="e">
        <f>L36+L38+L37</f>
        <v>#REF!</v>
      </c>
      <c r="M35" s="211" t="e">
        <f t="shared" ref="M35:N35" si="12">M36+M38+M37</f>
        <v>#REF!</v>
      </c>
      <c r="N35" s="211" t="e">
        <f t="shared" si="12"/>
        <v>#REF!</v>
      </c>
    </row>
    <row r="36" spans="1:14" ht="35.25" hidden="1" customHeight="1" x14ac:dyDescent="0.2">
      <c r="A36" s="213" t="s">
        <v>76</v>
      </c>
      <c r="B36" s="206" t="s">
        <v>73</v>
      </c>
      <c r="C36" s="206" t="s">
        <v>233</v>
      </c>
      <c r="D36" s="206" t="s">
        <v>190</v>
      </c>
      <c r="E36" s="206" t="s">
        <v>445</v>
      </c>
      <c r="F36" s="206" t="s">
        <v>77</v>
      </c>
      <c r="G36" s="210"/>
      <c r="H36" s="210"/>
      <c r="I36" s="211">
        <v>-4672.2139999999999</v>
      </c>
      <c r="J36" s="211" t="e">
        <f>#REF!+I36</f>
        <v>#REF!</v>
      </c>
      <c r="K36" s="211">
        <v>-4672.2139999999999</v>
      </c>
      <c r="L36" s="211" t="e">
        <f>#REF!+J36</f>
        <v>#REF!</v>
      </c>
      <c r="M36" s="211" t="e">
        <f>#REF!+K36</f>
        <v>#REF!</v>
      </c>
      <c r="N36" s="211" t="e">
        <f>#REF!+L36</f>
        <v>#REF!</v>
      </c>
    </row>
    <row r="37" spans="1:14" ht="18" hidden="1" customHeight="1" x14ac:dyDescent="0.2">
      <c r="A37" s="213" t="s">
        <v>493</v>
      </c>
      <c r="B37" s="206" t="s">
        <v>73</v>
      </c>
      <c r="C37" s="206" t="s">
        <v>233</v>
      </c>
      <c r="D37" s="206" t="s">
        <v>190</v>
      </c>
      <c r="E37" s="206" t="s">
        <v>488</v>
      </c>
      <c r="F37" s="206" t="s">
        <v>77</v>
      </c>
      <c r="G37" s="210"/>
      <c r="H37" s="210"/>
      <c r="I37" s="211">
        <v>-1080.6600000000001</v>
      </c>
      <c r="J37" s="211" t="e">
        <f>#REF!+I37</f>
        <v>#REF!</v>
      </c>
      <c r="K37" s="211">
        <v>-1080.6600000000001</v>
      </c>
      <c r="L37" s="211" t="e">
        <f>#REF!+J37</f>
        <v>#REF!</v>
      </c>
      <c r="M37" s="211" t="e">
        <f>#REF!+K37</f>
        <v>#REF!</v>
      </c>
      <c r="N37" s="211" t="e">
        <f>#REF!+L37</f>
        <v>#REF!</v>
      </c>
    </row>
    <row r="38" spans="1:14" ht="12.75" hidden="1" customHeight="1" x14ac:dyDescent="0.2">
      <c r="A38" s="213" t="s">
        <v>78</v>
      </c>
      <c r="B38" s="206" t="s">
        <v>73</v>
      </c>
      <c r="C38" s="206" t="s">
        <v>233</v>
      </c>
      <c r="D38" s="206" t="s">
        <v>190</v>
      </c>
      <c r="E38" s="206" t="s">
        <v>445</v>
      </c>
      <c r="F38" s="206" t="s">
        <v>79</v>
      </c>
      <c r="G38" s="210"/>
      <c r="H38" s="210"/>
      <c r="I38" s="211">
        <v>-250</v>
      </c>
      <c r="J38" s="211" t="e">
        <f>#REF!+I38</f>
        <v>#REF!</v>
      </c>
      <c r="K38" s="211">
        <v>-250</v>
      </c>
      <c r="L38" s="211" t="e">
        <f>#REF!+J38</f>
        <v>#REF!</v>
      </c>
      <c r="M38" s="211" t="e">
        <f>#REF!+K38</f>
        <v>#REF!</v>
      </c>
      <c r="N38" s="211" t="e">
        <f>#REF!+L38</f>
        <v>#REF!</v>
      </c>
    </row>
    <row r="39" spans="1:14" ht="39.75" hidden="1" customHeight="1" x14ac:dyDescent="0.2">
      <c r="A39" s="213" t="s">
        <v>491</v>
      </c>
      <c r="B39" s="206" t="s">
        <v>73</v>
      </c>
      <c r="C39" s="206" t="s">
        <v>233</v>
      </c>
      <c r="D39" s="206" t="s">
        <v>190</v>
      </c>
      <c r="E39" s="206" t="s">
        <v>490</v>
      </c>
      <c r="F39" s="206"/>
      <c r="G39" s="210"/>
      <c r="H39" s="210"/>
      <c r="I39" s="211">
        <f>I40</f>
        <v>-3.8</v>
      </c>
      <c r="J39" s="211" t="e">
        <f>J40</f>
        <v>#REF!</v>
      </c>
      <c r="K39" s="211">
        <f>K40</f>
        <v>-3.8</v>
      </c>
      <c r="L39" s="211" t="e">
        <f>L40</f>
        <v>#REF!</v>
      </c>
      <c r="M39" s="211" t="e">
        <f t="shared" ref="M39:N39" si="13">M40</f>
        <v>#REF!</v>
      </c>
      <c r="N39" s="211" t="e">
        <f t="shared" si="13"/>
        <v>#REF!</v>
      </c>
    </row>
    <row r="40" spans="1:14" ht="20.25" hidden="1" customHeight="1" x14ac:dyDescent="0.2">
      <c r="A40" s="213" t="s">
        <v>93</v>
      </c>
      <c r="B40" s="206" t="s">
        <v>73</v>
      </c>
      <c r="C40" s="206" t="s">
        <v>233</v>
      </c>
      <c r="D40" s="206" t="s">
        <v>190</v>
      </c>
      <c r="E40" s="206" t="s">
        <v>490</v>
      </c>
      <c r="F40" s="206" t="s">
        <v>94</v>
      </c>
      <c r="G40" s="210"/>
      <c r="H40" s="210"/>
      <c r="I40" s="211">
        <v>-3.8</v>
      </c>
      <c r="J40" s="211" t="e">
        <f>#REF!+I40</f>
        <v>#REF!</v>
      </c>
      <c r="K40" s="211">
        <v>-3.8</v>
      </c>
      <c r="L40" s="211" t="e">
        <f>#REF!+J40</f>
        <v>#REF!</v>
      </c>
      <c r="M40" s="211" t="e">
        <f>#REF!+K40</f>
        <v>#REF!</v>
      </c>
      <c r="N40" s="211" t="e">
        <f>#REF!+L40</f>
        <v>#REF!</v>
      </c>
    </row>
    <row r="41" spans="1:14" ht="25.5" hidden="1" customHeight="1" x14ac:dyDescent="0.2">
      <c r="A41" s="213" t="s">
        <v>147</v>
      </c>
      <c r="B41" s="206" t="s">
        <v>73</v>
      </c>
      <c r="C41" s="206" t="s">
        <v>233</v>
      </c>
      <c r="D41" s="206" t="s">
        <v>190</v>
      </c>
      <c r="E41" s="206" t="s">
        <v>84</v>
      </c>
      <c r="F41" s="206"/>
      <c r="G41" s="210"/>
      <c r="H41" s="210"/>
      <c r="I41" s="211" t="e">
        <f>I42</f>
        <v>#REF!</v>
      </c>
      <c r="J41" s="211" t="e">
        <f>J42</f>
        <v>#REF!</v>
      </c>
      <c r="K41" s="211" t="e">
        <f>K42</f>
        <v>#REF!</v>
      </c>
      <c r="L41" s="211" t="e">
        <f>L42</f>
        <v>#REF!</v>
      </c>
      <c r="M41" s="211" t="e">
        <f t="shared" ref="M41:N41" si="14">M42</f>
        <v>#REF!</v>
      </c>
      <c r="N41" s="211" t="e">
        <f t="shared" si="14"/>
        <v>#REF!</v>
      </c>
    </row>
    <row r="42" spans="1:14" ht="12.75" hidden="1" customHeight="1" x14ac:dyDescent="0.2">
      <c r="A42" s="213" t="s">
        <v>300</v>
      </c>
      <c r="B42" s="206" t="s">
        <v>73</v>
      </c>
      <c r="C42" s="206" t="s">
        <v>233</v>
      </c>
      <c r="D42" s="206" t="s">
        <v>190</v>
      </c>
      <c r="E42" s="206" t="s">
        <v>84</v>
      </c>
      <c r="F42" s="206" t="s">
        <v>301</v>
      </c>
      <c r="G42" s="210"/>
      <c r="H42" s="210"/>
      <c r="I42" s="211" t="e">
        <f>#REF!+G42</f>
        <v>#REF!</v>
      </c>
      <c r="J42" s="211" t="e">
        <f>#REF!+I42</f>
        <v>#REF!</v>
      </c>
      <c r="K42" s="211" t="e">
        <f>#REF!+I42</f>
        <v>#REF!</v>
      </c>
      <c r="L42" s="211" t="e">
        <f>F42+J42</f>
        <v>#REF!</v>
      </c>
      <c r="M42" s="211" t="e">
        <f t="shared" ref="M42:N42" si="15">G42+K42</f>
        <v>#REF!</v>
      </c>
      <c r="N42" s="211" t="e">
        <f t="shared" si="15"/>
        <v>#REF!</v>
      </c>
    </row>
    <row r="43" spans="1:14" ht="12.75" hidden="1" customHeight="1" x14ac:dyDescent="0.2">
      <c r="A43" s="213" t="s">
        <v>85</v>
      </c>
      <c r="B43" s="206" t="s">
        <v>73</v>
      </c>
      <c r="C43" s="206" t="s">
        <v>233</v>
      </c>
      <c r="D43" s="206" t="s">
        <v>190</v>
      </c>
      <c r="E43" s="206" t="s">
        <v>86</v>
      </c>
      <c r="F43" s="206"/>
      <c r="G43" s="210"/>
      <c r="H43" s="210"/>
      <c r="I43" s="211" t="e">
        <f>I44</f>
        <v>#REF!</v>
      </c>
      <c r="J43" s="211" t="e">
        <f>J44</f>
        <v>#REF!</v>
      </c>
      <c r="K43" s="211" t="e">
        <f>K44</f>
        <v>#REF!</v>
      </c>
      <c r="L43" s="211" t="e">
        <f>L44</f>
        <v>#REF!</v>
      </c>
      <c r="M43" s="211" t="e">
        <f t="shared" ref="M43:N43" si="16">M44</f>
        <v>#REF!</v>
      </c>
      <c r="N43" s="211" t="e">
        <f t="shared" si="16"/>
        <v>#REF!</v>
      </c>
    </row>
    <row r="44" spans="1:14" ht="12.75" hidden="1" customHeight="1" x14ac:dyDescent="0.2">
      <c r="A44" s="213" t="s">
        <v>299</v>
      </c>
      <c r="B44" s="206" t="s">
        <v>73</v>
      </c>
      <c r="C44" s="206" t="s">
        <v>233</v>
      </c>
      <c r="D44" s="206" t="s">
        <v>190</v>
      </c>
      <c r="E44" s="206" t="s">
        <v>87</v>
      </c>
      <c r="F44" s="206"/>
      <c r="G44" s="210"/>
      <c r="H44" s="210"/>
      <c r="I44" s="211" t="e">
        <f>I45+I46+I47</f>
        <v>#REF!</v>
      </c>
      <c r="J44" s="211" t="e">
        <f>J45+J46+J47</f>
        <v>#REF!</v>
      </c>
      <c r="K44" s="211" t="e">
        <f>K45+K46+K47</f>
        <v>#REF!</v>
      </c>
      <c r="L44" s="211" t="e">
        <f>L45+L46+L47</f>
        <v>#REF!</v>
      </c>
      <c r="M44" s="211" t="e">
        <f t="shared" ref="M44:N44" si="17">M45+M46+M47</f>
        <v>#REF!</v>
      </c>
      <c r="N44" s="211" t="e">
        <f t="shared" si="17"/>
        <v>#REF!</v>
      </c>
    </row>
    <row r="45" spans="1:14" ht="12.75" hidden="1" customHeight="1" x14ac:dyDescent="0.2">
      <c r="A45" s="213" t="s">
        <v>300</v>
      </c>
      <c r="B45" s="206" t="s">
        <v>73</v>
      </c>
      <c r="C45" s="206" t="s">
        <v>233</v>
      </c>
      <c r="D45" s="206" t="s">
        <v>190</v>
      </c>
      <c r="E45" s="206" t="s">
        <v>87</v>
      </c>
      <c r="F45" s="206" t="s">
        <v>301</v>
      </c>
      <c r="G45" s="210"/>
      <c r="H45" s="210"/>
      <c r="I45" s="211" t="e">
        <f>#REF!+G45</f>
        <v>#REF!</v>
      </c>
      <c r="J45" s="211" t="e">
        <f>#REF!+I45</f>
        <v>#REF!</v>
      </c>
      <c r="K45" s="211" t="e">
        <f>#REF!+I45</f>
        <v>#REF!</v>
      </c>
      <c r="L45" s="211" t="e">
        <f>F45+J45</f>
        <v>#REF!</v>
      </c>
      <c r="M45" s="211" t="e">
        <f t="shared" ref="M45:N46" si="18">G45+K45</f>
        <v>#REF!</v>
      </c>
      <c r="N45" s="211" t="e">
        <f t="shared" si="18"/>
        <v>#REF!</v>
      </c>
    </row>
    <row r="46" spans="1:14" ht="12.75" hidden="1" customHeight="1" x14ac:dyDescent="0.2">
      <c r="A46" s="213" t="s">
        <v>302</v>
      </c>
      <c r="B46" s="206" t="s">
        <v>73</v>
      </c>
      <c r="C46" s="206" t="s">
        <v>233</v>
      </c>
      <c r="D46" s="206" t="s">
        <v>190</v>
      </c>
      <c r="E46" s="206" t="s">
        <v>87</v>
      </c>
      <c r="F46" s="206" t="s">
        <v>303</v>
      </c>
      <c r="G46" s="210"/>
      <c r="H46" s="210"/>
      <c r="I46" s="211" t="e">
        <f>#REF!+G46</f>
        <v>#REF!</v>
      </c>
      <c r="J46" s="211" t="e">
        <f>#REF!+I46</f>
        <v>#REF!</v>
      </c>
      <c r="K46" s="211" t="e">
        <f>#REF!+I46</f>
        <v>#REF!</v>
      </c>
      <c r="L46" s="211" t="e">
        <f>F46+J46</f>
        <v>#REF!</v>
      </c>
      <c r="M46" s="211" t="e">
        <f t="shared" si="18"/>
        <v>#REF!</v>
      </c>
      <c r="N46" s="211" t="e">
        <f t="shared" si="18"/>
        <v>#REF!</v>
      </c>
    </row>
    <row r="47" spans="1:14" ht="25.5" hidden="1" customHeight="1" x14ac:dyDescent="0.2">
      <c r="A47" s="213" t="s">
        <v>147</v>
      </c>
      <c r="B47" s="206" t="s">
        <v>73</v>
      </c>
      <c r="C47" s="206" t="s">
        <v>233</v>
      </c>
      <c r="D47" s="206" t="s">
        <v>190</v>
      </c>
      <c r="E47" s="206" t="s">
        <v>88</v>
      </c>
      <c r="F47" s="206"/>
      <c r="G47" s="210"/>
      <c r="H47" s="210"/>
      <c r="I47" s="211" t="e">
        <f>I48</f>
        <v>#REF!</v>
      </c>
      <c r="J47" s="211" t="e">
        <f>J48</f>
        <v>#REF!</v>
      </c>
      <c r="K47" s="211" t="e">
        <f>K48</f>
        <v>#REF!</v>
      </c>
      <c r="L47" s="211" t="e">
        <f>L48</f>
        <v>#REF!</v>
      </c>
      <c r="M47" s="211" t="e">
        <f t="shared" ref="M47:N47" si="19">M48</f>
        <v>#REF!</v>
      </c>
      <c r="N47" s="211" t="e">
        <f t="shared" si="19"/>
        <v>#REF!</v>
      </c>
    </row>
    <row r="48" spans="1:14" ht="12.75" hidden="1" customHeight="1" x14ac:dyDescent="0.2">
      <c r="A48" s="213" t="s">
        <v>300</v>
      </c>
      <c r="B48" s="206" t="s">
        <v>73</v>
      </c>
      <c r="C48" s="206" t="s">
        <v>233</v>
      </c>
      <c r="D48" s="206" t="s">
        <v>190</v>
      </c>
      <c r="E48" s="206" t="s">
        <v>88</v>
      </c>
      <c r="F48" s="206" t="s">
        <v>301</v>
      </c>
      <c r="G48" s="210"/>
      <c r="H48" s="210"/>
      <c r="I48" s="211" t="e">
        <f>#REF!+G48</f>
        <v>#REF!</v>
      </c>
      <c r="J48" s="211" t="e">
        <f>#REF!+I48</f>
        <v>#REF!</v>
      </c>
      <c r="K48" s="211" t="e">
        <f>#REF!+I48</f>
        <v>#REF!</v>
      </c>
      <c r="L48" s="211" t="e">
        <f>F48+J48</f>
        <v>#REF!</v>
      </c>
      <c r="M48" s="211" t="e">
        <f t="shared" ref="M48:N48" si="20">G48+K48</f>
        <v>#REF!</v>
      </c>
      <c r="N48" s="211" t="e">
        <f t="shared" si="20"/>
        <v>#REF!</v>
      </c>
    </row>
    <row r="49" spans="1:14" ht="15" hidden="1" x14ac:dyDescent="0.2">
      <c r="A49" s="213" t="s">
        <v>89</v>
      </c>
      <c r="B49" s="206" t="s">
        <v>73</v>
      </c>
      <c r="C49" s="206" t="s">
        <v>233</v>
      </c>
      <c r="D49" s="206" t="s">
        <v>190</v>
      </c>
      <c r="E49" s="206" t="s">
        <v>82</v>
      </c>
      <c r="F49" s="206"/>
      <c r="G49" s="210"/>
      <c r="H49" s="210"/>
      <c r="I49" s="211" t="e">
        <f>I63+I50</f>
        <v>#REF!</v>
      </c>
      <c r="J49" s="211" t="e">
        <f>J63+J50</f>
        <v>#REF!</v>
      </c>
      <c r="K49" s="211" t="e">
        <f>K63+K50</f>
        <v>#REF!</v>
      </c>
      <c r="L49" s="211" t="e">
        <f>L63+L50</f>
        <v>#REF!</v>
      </c>
      <c r="M49" s="211" t="e">
        <f t="shared" ref="M49:N49" si="21">M63+M50</f>
        <v>#REF!</v>
      </c>
      <c r="N49" s="211" t="e">
        <f t="shared" si="21"/>
        <v>#REF!</v>
      </c>
    </row>
    <row r="50" spans="1:14" ht="38.25" hidden="1" customHeight="1" x14ac:dyDescent="0.2">
      <c r="A50" s="213" t="s">
        <v>90</v>
      </c>
      <c r="B50" s="206" t="s">
        <v>73</v>
      </c>
      <c r="C50" s="206" t="s">
        <v>233</v>
      </c>
      <c r="D50" s="206" t="s">
        <v>190</v>
      </c>
      <c r="E50" s="206" t="s">
        <v>91</v>
      </c>
      <c r="F50" s="206"/>
      <c r="G50" s="210"/>
      <c r="H50" s="210"/>
      <c r="I50" s="211" t="e">
        <f>I62</f>
        <v>#REF!</v>
      </c>
      <c r="J50" s="211" t="e">
        <f>J62</f>
        <v>#REF!</v>
      </c>
      <c r="K50" s="211" t="e">
        <f>K62</f>
        <v>#REF!</v>
      </c>
      <c r="L50" s="211" t="e">
        <f>L62</f>
        <v>#REF!</v>
      </c>
      <c r="M50" s="211" t="e">
        <f t="shared" ref="M50:N50" si="22">M62</f>
        <v>#REF!</v>
      </c>
      <c r="N50" s="211" t="e">
        <f t="shared" si="22"/>
        <v>#REF!</v>
      </c>
    </row>
    <row r="51" spans="1:14" ht="12.75" hidden="1" customHeight="1" x14ac:dyDescent="0.2">
      <c r="A51" s="213" t="s">
        <v>302</v>
      </c>
      <c r="B51" s="206" t="s">
        <v>73</v>
      </c>
      <c r="C51" s="206" t="s">
        <v>233</v>
      </c>
      <c r="D51" s="206" t="s">
        <v>190</v>
      </c>
      <c r="E51" s="206" t="s">
        <v>83</v>
      </c>
      <c r="F51" s="206" t="s">
        <v>303</v>
      </c>
      <c r="G51" s="210"/>
      <c r="H51" s="210"/>
      <c r="I51" s="211" t="e">
        <f>#REF!+G51</f>
        <v>#REF!</v>
      </c>
      <c r="J51" s="211" t="e">
        <f>#REF!+I51</f>
        <v>#REF!</v>
      </c>
      <c r="K51" s="211" t="e">
        <f>#REF!+I51</f>
        <v>#REF!</v>
      </c>
      <c r="L51" s="211" t="e">
        <f>F51+J51</f>
        <v>#REF!</v>
      </c>
      <c r="M51" s="211" t="e">
        <f t="shared" ref="M51:N52" si="23">G51+K51</f>
        <v>#REF!</v>
      </c>
      <c r="N51" s="211" t="e">
        <f t="shared" si="23"/>
        <v>#REF!</v>
      </c>
    </row>
    <row r="52" spans="1:14" ht="12.75" hidden="1" customHeight="1" x14ac:dyDescent="0.2">
      <c r="A52" s="213" t="s">
        <v>144</v>
      </c>
      <c r="B52" s="206" t="s">
        <v>73</v>
      </c>
      <c r="C52" s="206" t="s">
        <v>233</v>
      </c>
      <c r="D52" s="206" t="s">
        <v>190</v>
      </c>
      <c r="E52" s="206" t="s">
        <v>83</v>
      </c>
      <c r="F52" s="206" t="s">
        <v>145</v>
      </c>
      <c r="G52" s="210"/>
      <c r="H52" s="210"/>
      <c r="I52" s="211" t="e">
        <f>#REF!+G52</f>
        <v>#REF!</v>
      </c>
      <c r="J52" s="211" t="e">
        <f>#REF!+I52</f>
        <v>#REF!</v>
      </c>
      <c r="K52" s="211" t="e">
        <f>#REF!+I52</f>
        <v>#REF!</v>
      </c>
      <c r="L52" s="211" t="e">
        <f>F52+J52</f>
        <v>#REF!</v>
      </c>
      <c r="M52" s="211" t="e">
        <f t="shared" si="23"/>
        <v>#REF!</v>
      </c>
      <c r="N52" s="211" t="e">
        <f t="shared" si="23"/>
        <v>#REF!</v>
      </c>
    </row>
    <row r="53" spans="1:14" ht="25.5" hidden="1" customHeight="1" x14ac:dyDescent="0.2">
      <c r="A53" s="213" t="s">
        <v>147</v>
      </c>
      <c r="B53" s="206" t="s">
        <v>73</v>
      </c>
      <c r="C53" s="206" t="s">
        <v>233</v>
      </c>
      <c r="D53" s="206" t="s">
        <v>190</v>
      </c>
      <c r="E53" s="206" t="s">
        <v>83</v>
      </c>
      <c r="F53" s="206"/>
      <c r="G53" s="210"/>
      <c r="H53" s="210"/>
      <c r="I53" s="211" t="e">
        <f>I54</f>
        <v>#REF!</v>
      </c>
      <c r="J53" s="211" t="e">
        <f>J54</f>
        <v>#REF!</v>
      </c>
      <c r="K53" s="211" t="e">
        <f>K54</f>
        <v>#REF!</v>
      </c>
      <c r="L53" s="211" t="e">
        <f>L54</f>
        <v>#REF!</v>
      </c>
      <c r="M53" s="211" t="e">
        <f t="shared" ref="M53:N53" si="24">M54</f>
        <v>#REF!</v>
      </c>
      <c r="N53" s="211" t="e">
        <f t="shared" si="24"/>
        <v>#REF!</v>
      </c>
    </row>
    <row r="54" spans="1:14" ht="12.75" hidden="1" customHeight="1" x14ac:dyDescent="0.2">
      <c r="A54" s="213" t="s">
        <v>300</v>
      </c>
      <c r="B54" s="206" t="s">
        <v>73</v>
      </c>
      <c r="C54" s="206" t="s">
        <v>233</v>
      </c>
      <c r="D54" s="206" t="s">
        <v>190</v>
      </c>
      <c r="E54" s="206" t="s">
        <v>83</v>
      </c>
      <c r="F54" s="206" t="s">
        <v>301</v>
      </c>
      <c r="G54" s="210"/>
      <c r="H54" s="210"/>
      <c r="I54" s="211" t="e">
        <f>#REF!+G54</f>
        <v>#REF!</v>
      </c>
      <c r="J54" s="211" t="e">
        <f>#REF!+I54</f>
        <v>#REF!</v>
      </c>
      <c r="K54" s="211" t="e">
        <f>#REF!+I54</f>
        <v>#REF!</v>
      </c>
      <c r="L54" s="211" t="e">
        <f>F54+J54</f>
        <v>#REF!</v>
      </c>
      <c r="M54" s="211" t="e">
        <f t="shared" ref="M54:N54" si="25">G54+K54</f>
        <v>#REF!</v>
      </c>
      <c r="N54" s="211" t="e">
        <f t="shared" si="25"/>
        <v>#REF!</v>
      </c>
    </row>
    <row r="55" spans="1:14" ht="25.5" hidden="1" customHeight="1" x14ac:dyDescent="0.2">
      <c r="A55" s="213" t="s">
        <v>92</v>
      </c>
      <c r="B55" s="206" t="s">
        <v>73</v>
      </c>
      <c r="C55" s="206" t="s">
        <v>233</v>
      </c>
      <c r="D55" s="206" t="s">
        <v>190</v>
      </c>
      <c r="E55" s="206" t="s">
        <v>83</v>
      </c>
      <c r="F55" s="206"/>
      <c r="G55" s="210"/>
      <c r="H55" s="210"/>
      <c r="I55" s="211" t="e">
        <f>I56</f>
        <v>#REF!</v>
      </c>
      <c r="J55" s="211" t="e">
        <f>J56</f>
        <v>#REF!</v>
      </c>
      <c r="K55" s="211" t="e">
        <f>K56</f>
        <v>#REF!</v>
      </c>
      <c r="L55" s="211" t="e">
        <f>L56</f>
        <v>#REF!</v>
      </c>
      <c r="M55" s="211" t="e">
        <f t="shared" ref="M55:N55" si="26">M56</f>
        <v>#REF!</v>
      </c>
      <c r="N55" s="211" t="e">
        <f t="shared" si="26"/>
        <v>#REF!</v>
      </c>
    </row>
    <row r="56" spans="1:14" ht="12.75" hidden="1" customHeight="1" x14ac:dyDescent="0.2">
      <c r="A56" s="213" t="s">
        <v>299</v>
      </c>
      <c r="B56" s="206" t="s">
        <v>73</v>
      </c>
      <c r="C56" s="206" t="s">
        <v>233</v>
      </c>
      <c r="D56" s="206" t="s">
        <v>190</v>
      </c>
      <c r="E56" s="206" t="s">
        <v>83</v>
      </c>
      <c r="F56" s="206"/>
      <c r="G56" s="210"/>
      <c r="H56" s="210"/>
      <c r="I56" s="211" t="e">
        <f>I57+I60+I58+I59</f>
        <v>#REF!</v>
      </c>
      <c r="J56" s="211" t="e">
        <f>J57+J60+J58+J59</f>
        <v>#REF!</v>
      </c>
      <c r="K56" s="211" t="e">
        <f>K57+K60+K58+K59</f>
        <v>#REF!</v>
      </c>
      <c r="L56" s="211" t="e">
        <f>L57+L60+L58+L59</f>
        <v>#REF!</v>
      </c>
      <c r="M56" s="211" t="e">
        <f t="shared" ref="M56:N56" si="27">M57+M60+M58+M59</f>
        <v>#REF!</v>
      </c>
      <c r="N56" s="211" t="e">
        <f t="shared" si="27"/>
        <v>#REF!</v>
      </c>
    </row>
    <row r="57" spans="1:14" ht="12.75" hidden="1" customHeight="1" x14ac:dyDescent="0.2">
      <c r="A57" s="213" t="s">
        <v>300</v>
      </c>
      <c r="B57" s="206" t="s">
        <v>73</v>
      </c>
      <c r="C57" s="206" t="s">
        <v>233</v>
      </c>
      <c r="D57" s="206" t="s">
        <v>190</v>
      </c>
      <c r="E57" s="206" t="s">
        <v>83</v>
      </c>
      <c r="F57" s="206" t="s">
        <v>301</v>
      </c>
      <c r="G57" s="210"/>
      <c r="H57" s="210"/>
      <c r="I57" s="211" t="e">
        <f>#REF!+G57</f>
        <v>#REF!</v>
      </c>
      <c r="J57" s="211" t="e">
        <f>#REF!+I57</f>
        <v>#REF!</v>
      </c>
      <c r="K57" s="211" t="e">
        <f>#REF!+I57</f>
        <v>#REF!</v>
      </c>
      <c r="L57" s="211" t="e">
        <f t="shared" ref="L57:L59" si="28">F57+J57</f>
        <v>#REF!</v>
      </c>
      <c r="M57" s="211" t="e">
        <f t="shared" ref="M57:M59" si="29">G57+K57</f>
        <v>#REF!</v>
      </c>
      <c r="N57" s="211" t="e">
        <f t="shared" ref="N57:N59" si="30">H57+L57</f>
        <v>#REF!</v>
      </c>
    </row>
    <row r="58" spans="1:14" ht="12.75" hidden="1" customHeight="1" x14ac:dyDescent="0.2">
      <c r="A58" s="213" t="s">
        <v>302</v>
      </c>
      <c r="B58" s="206" t="s">
        <v>73</v>
      </c>
      <c r="C58" s="206" t="s">
        <v>233</v>
      </c>
      <c r="D58" s="206" t="s">
        <v>190</v>
      </c>
      <c r="E58" s="206" t="s">
        <v>83</v>
      </c>
      <c r="F58" s="206" t="s">
        <v>303</v>
      </c>
      <c r="G58" s="210"/>
      <c r="H58" s="210"/>
      <c r="I58" s="211" t="e">
        <f>#REF!+G58</f>
        <v>#REF!</v>
      </c>
      <c r="J58" s="211" t="e">
        <f>#REF!+I58</f>
        <v>#REF!</v>
      </c>
      <c r="K58" s="211" t="e">
        <f>#REF!+I58</f>
        <v>#REF!</v>
      </c>
      <c r="L58" s="211" t="e">
        <f t="shared" si="28"/>
        <v>#REF!</v>
      </c>
      <c r="M58" s="211" t="e">
        <f t="shared" si="29"/>
        <v>#REF!</v>
      </c>
      <c r="N58" s="211" t="e">
        <f t="shared" si="30"/>
        <v>#REF!</v>
      </c>
    </row>
    <row r="59" spans="1:14" ht="12.75" hidden="1" customHeight="1" x14ac:dyDescent="0.2">
      <c r="A59" s="213" t="s">
        <v>144</v>
      </c>
      <c r="B59" s="206" t="s">
        <v>73</v>
      </c>
      <c r="C59" s="206" t="s">
        <v>233</v>
      </c>
      <c r="D59" s="206" t="s">
        <v>190</v>
      </c>
      <c r="E59" s="206" t="s">
        <v>83</v>
      </c>
      <c r="F59" s="206" t="s">
        <v>145</v>
      </c>
      <c r="G59" s="210"/>
      <c r="H59" s="210"/>
      <c r="I59" s="211" t="e">
        <f>#REF!+G59</f>
        <v>#REF!</v>
      </c>
      <c r="J59" s="211" t="e">
        <f>#REF!+I59</f>
        <v>#REF!</v>
      </c>
      <c r="K59" s="211" t="e">
        <f>#REF!+I59</f>
        <v>#REF!</v>
      </c>
      <c r="L59" s="211" t="e">
        <f t="shared" si="28"/>
        <v>#REF!</v>
      </c>
      <c r="M59" s="211" t="e">
        <f t="shared" si="29"/>
        <v>#REF!</v>
      </c>
      <c r="N59" s="211" t="e">
        <f t="shared" si="30"/>
        <v>#REF!</v>
      </c>
    </row>
    <row r="60" spans="1:14" ht="25.5" hidden="1" customHeight="1" x14ac:dyDescent="0.2">
      <c r="A60" s="213" t="s">
        <v>147</v>
      </c>
      <c r="B60" s="206" t="s">
        <v>73</v>
      </c>
      <c r="C60" s="206" t="s">
        <v>233</v>
      </c>
      <c r="D60" s="206" t="s">
        <v>190</v>
      </c>
      <c r="E60" s="206" t="s">
        <v>83</v>
      </c>
      <c r="F60" s="206"/>
      <c r="G60" s="210"/>
      <c r="H60" s="210"/>
      <c r="I60" s="211" t="e">
        <f>I61</f>
        <v>#REF!</v>
      </c>
      <c r="J60" s="211" t="e">
        <f>J61</f>
        <v>#REF!</v>
      </c>
      <c r="K60" s="211" t="e">
        <f>K61</f>
        <v>#REF!</v>
      </c>
      <c r="L60" s="211" t="e">
        <f>L61</f>
        <v>#REF!</v>
      </c>
      <c r="M60" s="211" t="e">
        <f t="shared" ref="M60:N60" si="31">M61</f>
        <v>#REF!</v>
      </c>
      <c r="N60" s="211" t="e">
        <f t="shared" si="31"/>
        <v>#REF!</v>
      </c>
    </row>
    <row r="61" spans="1:14" ht="12.75" hidden="1" customHeight="1" x14ac:dyDescent="0.2">
      <c r="A61" s="213" t="s">
        <v>300</v>
      </c>
      <c r="B61" s="206" t="s">
        <v>73</v>
      </c>
      <c r="C61" s="206" t="s">
        <v>233</v>
      </c>
      <c r="D61" s="206" t="s">
        <v>190</v>
      </c>
      <c r="E61" s="206" t="s">
        <v>83</v>
      </c>
      <c r="F61" s="206" t="s">
        <v>301</v>
      </c>
      <c r="G61" s="210"/>
      <c r="H61" s="210"/>
      <c r="I61" s="211" t="e">
        <f>#REF!+G61</f>
        <v>#REF!</v>
      </c>
      <c r="J61" s="211" t="e">
        <f>#REF!+I61</f>
        <v>#REF!</v>
      </c>
      <c r="K61" s="211" t="e">
        <f>#REF!+I61</f>
        <v>#REF!</v>
      </c>
      <c r="L61" s="211" t="e">
        <f>F61+J61</f>
        <v>#REF!</v>
      </c>
      <c r="M61" s="211" t="e">
        <f t="shared" ref="M61:N62" si="32">G61+K61</f>
        <v>#REF!</v>
      </c>
      <c r="N61" s="211" t="e">
        <f t="shared" si="32"/>
        <v>#REF!</v>
      </c>
    </row>
    <row r="62" spans="1:14" ht="25.5" hidden="1" customHeight="1" x14ac:dyDescent="0.2">
      <c r="A62" s="213" t="s">
        <v>93</v>
      </c>
      <c r="B62" s="206" t="s">
        <v>73</v>
      </c>
      <c r="C62" s="206" t="s">
        <v>233</v>
      </c>
      <c r="D62" s="206" t="s">
        <v>190</v>
      </c>
      <c r="E62" s="206" t="s">
        <v>91</v>
      </c>
      <c r="F62" s="206" t="s">
        <v>94</v>
      </c>
      <c r="G62" s="210"/>
      <c r="H62" s="210"/>
      <c r="I62" s="211" t="e">
        <f>#REF!+G62</f>
        <v>#REF!</v>
      </c>
      <c r="J62" s="211" t="e">
        <f>#REF!+I62</f>
        <v>#REF!</v>
      </c>
      <c r="K62" s="211" t="e">
        <f>#REF!+I62</f>
        <v>#REF!</v>
      </c>
      <c r="L62" s="211" t="e">
        <f>F62+J62</f>
        <v>#REF!</v>
      </c>
      <c r="M62" s="211" t="e">
        <f t="shared" si="32"/>
        <v>#REF!</v>
      </c>
      <c r="N62" s="211" t="e">
        <f t="shared" si="32"/>
        <v>#REF!</v>
      </c>
    </row>
    <row r="63" spans="1:14" ht="15" hidden="1" x14ac:dyDescent="0.2">
      <c r="A63" s="213" t="s">
        <v>299</v>
      </c>
      <c r="B63" s="206" t="s">
        <v>73</v>
      </c>
      <c r="C63" s="206" t="s">
        <v>233</v>
      </c>
      <c r="D63" s="206" t="s">
        <v>190</v>
      </c>
      <c r="E63" s="206" t="s">
        <v>83</v>
      </c>
      <c r="F63" s="206"/>
      <c r="G63" s="210"/>
      <c r="H63" s="210"/>
      <c r="I63" s="211" t="e">
        <f>I75+I76+I77+I78+I79+I80+I81</f>
        <v>#REF!</v>
      </c>
      <c r="J63" s="211" t="e">
        <f>J75+J76+J77+J78+J79+J80+J81</f>
        <v>#REF!</v>
      </c>
      <c r="K63" s="211" t="e">
        <f>K75+K76+K77+K78+K79+K80+K81</f>
        <v>#REF!</v>
      </c>
      <c r="L63" s="211" t="e">
        <f>L75+L76+L77+L78+L79+L80+L81</f>
        <v>#REF!</v>
      </c>
      <c r="M63" s="211" t="e">
        <f t="shared" ref="M63:N63" si="33">M75+M76+M77+M78+M79+M80+M81</f>
        <v>#REF!</v>
      </c>
      <c r="N63" s="211" t="e">
        <f t="shared" si="33"/>
        <v>#REF!</v>
      </c>
    </row>
    <row r="64" spans="1:14" ht="12.75" hidden="1" customHeight="1" x14ac:dyDescent="0.2">
      <c r="A64" s="213" t="s">
        <v>302</v>
      </c>
      <c r="B64" s="206" t="s">
        <v>73</v>
      </c>
      <c r="C64" s="206" t="s">
        <v>233</v>
      </c>
      <c r="D64" s="206" t="s">
        <v>190</v>
      </c>
      <c r="E64" s="206" t="s">
        <v>83</v>
      </c>
      <c r="F64" s="206" t="s">
        <v>303</v>
      </c>
      <c r="G64" s="210"/>
      <c r="H64" s="210"/>
      <c r="I64" s="211" t="e">
        <f>#REF!+G64</f>
        <v>#REF!</v>
      </c>
      <c r="J64" s="211" t="e">
        <f>#REF!+I64</f>
        <v>#REF!</v>
      </c>
      <c r="K64" s="211" t="e">
        <f>#REF!+I64</f>
        <v>#REF!</v>
      </c>
      <c r="L64" s="211" t="e">
        <f>F64+J64</f>
        <v>#REF!</v>
      </c>
      <c r="M64" s="211" t="e">
        <f t="shared" ref="M64:N65" si="34">G64+K64</f>
        <v>#REF!</v>
      </c>
      <c r="N64" s="211" t="e">
        <f t="shared" si="34"/>
        <v>#REF!</v>
      </c>
    </row>
    <row r="65" spans="1:14" ht="12.75" hidden="1" customHeight="1" x14ac:dyDescent="0.2">
      <c r="A65" s="213" t="s">
        <v>144</v>
      </c>
      <c r="B65" s="206" t="s">
        <v>73</v>
      </c>
      <c r="C65" s="206" t="s">
        <v>233</v>
      </c>
      <c r="D65" s="206" t="s">
        <v>190</v>
      </c>
      <c r="E65" s="206" t="s">
        <v>83</v>
      </c>
      <c r="F65" s="206" t="s">
        <v>145</v>
      </c>
      <c r="G65" s="210"/>
      <c r="H65" s="210"/>
      <c r="I65" s="211" t="e">
        <f>#REF!+G65</f>
        <v>#REF!</v>
      </c>
      <c r="J65" s="211" t="e">
        <f>#REF!+I65</f>
        <v>#REF!</v>
      </c>
      <c r="K65" s="211" t="e">
        <f>#REF!+I65</f>
        <v>#REF!</v>
      </c>
      <c r="L65" s="211" t="e">
        <f>F65+J65</f>
        <v>#REF!</v>
      </c>
      <c r="M65" s="211" t="e">
        <f t="shared" si="34"/>
        <v>#REF!</v>
      </c>
      <c r="N65" s="211" t="e">
        <f t="shared" si="34"/>
        <v>#REF!</v>
      </c>
    </row>
    <row r="66" spans="1:14" ht="25.5" hidden="1" customHeight="1" x14ac:dyDescent="0.2">
      <c r="A66" s="213" t="s">
        <v>147</v>
      </c>
      <c r="B66" s="206" t="s">
        <v>73</v>
      </c>
      <c r="C66" s="206" t="s">
        <v>233</v>
      </c>
      <c r="D66" s="206" t="s">
        <v>190</v>
      </c>
      <c r="E66" s="206" t="s">
        <v>83</v>
      </c>
      <c r="F66" s="206"/>
      <c r="G66" s="210"/>
      <c r="H66" s="210"/>
      <c r="I66" s="211" t="e">
        <f>I67</f>
        <v>#REF!</v>
      </c>
      <c r="J66" s="211" t="e">
        <f>J67</f>
        <v>#REF!</v>
      </c>
      <c r="K66" s="211" t="e">
        <f>K67</f>
        <v>#REF!</v>
      </c>
      <c r="L66" s="211" t="e">
        <f>L67</f>
        <v>#REF!</v>
      </c>
      <c r="M66" s="211" t="e">
        <f t="shared" ref="M66:N66" si="35">M67</f>
        <v>#REF!</v>
      </c>
      <c r="N66" s="211" t="e">
        <f t="shared" si="35"/>
        <v>#REF!</v>
      </c>
    </row>
    <row r="67" spans="1:14" ht="12.75" hidden="1" customHeight="1" x14ac:dyDescent="0.2">
      <c r="A67" s="213" t="s">
        <v>300</v>
      </c>
      <c r="B67" s="206" t="s">
        <v>73</v>
      </c>
      <c r="C67" s="206" t="s">
        <v>233</v>
      </c>
      <c r="D67" s="206" t="s">
        <v>190</v>
      </c>
      <c r="E67" s="206" t="s">
        <v>83</v>
      </c>
      <c r="F67" s="206" t="s">
        <v>301</v>
      </c>
      <c r="G67" s="210"/>
      <c r="H67" s="210"/>
      <c r="I67" s="211" t="e">
        <f>#REF!+G67</f>
        <v>#REF!</v>
      </c>
      <c r="J67" s="211" t="e">
        <f>#REF!+I67</f>
        <v>#REF!</v>
      </c>
      <c r="K67" s="211" t="e">
        <f>#REF!+I67</f>
        <v>#REF!</v>
      </c>
      <c r="L67" s="211" t="e">
        <f>F67+J67</f>
        <v>#REF!</v>
      </c>
      <c r="M67" s="211" t="e">
        <f t="shared" ref="M67:N67" si="36">G67+K67</f>
        <v>#REF!</v>
      </c>
      <c r="N67" s="211" t="e">
        <f t="shared" si="36"/>
        <v>#REF!</v>
      </c>
    </row>
    <row r="68" spans="1:14" ht="25.5" hidden="1" customHeight="1" x14ac:dyDescent="0.2">
      <c r="A68" s="213" t="s">
        <v>92</v>
      </c>
      <c r="B68" s="206" t="s">
        <v>73</v>
      </c>
      <c r="C68" s="206" t="s">
        <v>233</v>
      </c>
      <c r="D68" s="206" t="s">
        <v>190</v>
      </c>
      <c r="E68" s="206" t="s">
        <v>83</v>
      </c>
      <c r="F68" s="206"/>
      <c r="G68" s="210"/>
      <c r="H68" s="210"/>
      <c r="I68" s="211" t="e">
        <f>I69</f>
        <v>#REF!</v>
      </c>
      <c r="J68" s="211" t="e">
        <f>J69</f>
        <v>#REF!</v>
      </c>
      <c r="K68" s="211" t="e">
        <f>K69</f>
        <v>#REF!</v>
      </c>
      <c r="L68" s="211" t="e">
        <f>L69</f>
        <v>#REF!</v>
      </c>
      <c r="M68" s="211" t="e">
        <f t="shared" ref="M68:N68" si="37">M69</f>
        <v>#REF!</v>
      </c>
      <c r="N68" s="211" t="e">
        <f t="shared" si="37"/>
        <v>#REF!</v>
      </c>
    </row>
    <row r="69" spans="1:14" ht="12.75" hidden="1" customHeight="1" x14ac:dyDescent="0.2">
      <c r="A69" s="213" t="s">
        <v>299</v>
      </c>
      <c r="B69" s="206" t="s">
        <v>73</v>
      </c>
      <c r="C69" s="206" t="s">
        <v>233</v>
      </c>
      <c r="D69" s="206" t="s">
        <v>190</v>
      </c>
      <c r="E69" s="206" t="s">
        <v>83</v>
      </c>
      <c r="F69" s="206"/>
      <c r="G69" s="210"/>
      <c r="H69" s="210"/>
      <c r="I69" s="211" t="e">
        <f>I70+I73+I71+I72</f>
        <v>#REF!</v>
      </c>
      <c r="J69" s="211" t="e">
        <f>J70+J73+J71+J72</f>
        <v>#REF!</v>
      </c>
      <c r="K69" s="211" t="e">
        <f>K70+K73+K71+K72</f>
        <v>#REF!</v>
      </c>
      <c r="L69" s="211" t="e">
        <f>L70+L73+L71+L72</f>
        <v>#REF!</v>
      </c>
      <c r="M69" s="211" t="e">
        <f t="shared" ref="M69:N69" si="38">M70+M73+M71+M72</f>
        <v>#REF!</v>
      </c>
      <c r="N69" s="211" t="e">
        <f t="shared" si="38"/>
        <v>#REF!</v>
      </c>
    </row>
    <row r="70" spans="1:14" ht="12.75" hidden="1" customHeight="1" x14ac:dyDescent="0.2">
      <c r="A70" s="213" t="s">
        <v>300</v>
      </c>
      <c r="B70" s="206" t="s">
        <v>73</v>
      </c>
      <c r="C70" s="206" t="s">
        <v>233</v>
      </c>
      <c r="D70" s="206" t="s">
        <v>190</v>
      </c>
      <c r="E70" s="206" t="s">
        <v>83</v>
      </c>
      <c r="F70" s="206" t="s">
        <v>301</v>
      </c>
      <c r="G70" s="210"/>
      <c r="H70" s="210"/>
      <c r="I70" s="211" t="e">
        <f>#REF!+G70</f>
        <v>#REF!</v>
      </c>
      <c r="J70" s="211" t="e">
        <f>#REF!+I70</f>
        <v>#REF!</v>
      </c>
      <c r="K70" s="211" t="e">
        <f>#REF!+I70</f>
        <v>#REF!</v>
      </c>
      <c r="L70" s="211" t="e">
        <f t="shared" ref="L70:L72" si="39">F70+J70</f>
        <v>#REF!</v>
      </c>
      <c r="M70" s="211" t="e">
        <f t="shared" ref="M70:M72" si="40">G70+K70</f>
        <v>#REF!</v>
      </c>
      <c r="N70" s="211" t="e">
        <f t="shared" ref="N70:N72" si="41">H70+L70</f>
        <v>#REF!</v>
      </c>
    </row>
    <row r="71" spans="1:14" ht="12.75" hidden="1" customHeight="1" x14ac:dyDescent="0.2">
      <c r="A71" s="213" t="s">
        <v>302</v>
      </c>
      <c r="B71" s="206" t="s">
        <v>73</v>
      </c>
      <c r="C71" s="206" t="s">
        <v>233</v>
      </c>
      <c r="D71" s="206" t="s">
        <v>190</v>
      </c>
      <c r="E71" s="206" t="s">
        <v>83</v>
      </c>
      <c r="F71" s="206" t="s">
        <v>303</v>
      </c>
      <c r="G71" s="210"/>
      <c r="H71" s="210"/>
      <c r="I71" s="211" t="e">
        <f>#REF!+G71</f>
        <v>#REF!</v>
      </c>
      <c r="J71" s="211" t="e">
        <f>#REF!+I71</f>
        <v>#REF!</v>
      </c>
      <c r="K71" s="211" t="e">
        <f>#REF!+I71</f>
        <v>#REF!</v>
      </c>
      <c r="L71" s="211" t="e">
        <f t="shared" si="39"/>
        <v>#REF!</v>
      </c>
      <c r="M71" s="211" t="e">
        <f t="shared" si="40"/>
        <v>#REF!</v>
      </c>
      <c r="N71" s="211" t="e">
        <f t="shared" si="41"/>
        <v>#REF!</v>
      </c>
    </row>
    <row r="72" spans="1:14" ht="12.75" hidden="1" customHeight="1" x14ac:dyDescent="0.2">
      <c r="A72" s="213" t="s">
        <v>144</v>
      </c>
      <c r="B72" s="206" t="s">
        <v>73</v>
      </c>
      <c r="C72" s="206" t="s">
        <v>233</v>
      </c>
      <c r="D72" s="206" t="s">
        <v>190</v>
      </c>
      <c r="E72" s="206" t="s">
        <v>83</v>
      </c>
      <c r="F72" s="206" t="s">
        <v>145</v>
      </c>
      <c r="G72" s="210"/>
      <c r="H72" s="210"/>
      <c r="I72" s="211" t="e">
        <f>#REF!+G72</f>
        <v>#REF!</v>
      </c>
      <c r="J72" s="211" t="e">
        <f>#REF!+I72</f>
        <v>#REF!</v>
      </c>
      <c r="K72" s="211" t="e">
        <f>#REF!+I72</f>
        <v>#REF!</v>
      </c>
      <c r="L72" s="211" t="e">
        <f t="shared" si="39"/>
        <v>#REF!</v>
      </c>
      <c r="M72" s="211" t="e">
        <f t="shared" si="40"/>
        <v>#REF!</v>
      </c>
      <c r="N72" s="211" t="e">
        <f t="shared" si="41"/>
        <v>#REF!</v>
      </c>
    </row>
    <row r="73" spans="1:14" ht="25.5" hidden="1" customHeight="1" x14ac:dyDescent="0.2">
      <c r="A73" s="213" t="s">
        <v>147</v>
      </c>
      <c r="B73" s="206" t="s">
        <v>73</v>
      </c>
      <c r="C73" s="206" t="s">
        <v>233</v>
      </c>
      <c r="D73" s="206" t="s">
        <v>190</v>
      </c>
      <c r="E73" s="206" t="s">
        <v>83</v>
      </c>
      <c r="F73" s="206"/>
      <c r="G73" s="210"/>
      <c r="H73" s="210"/>
      <c r="I73" s="211" t="e">
        <f>I74</f>
        <v>#REF!</v>
      </c>
      <c r="J73" s="211" t="e">
        <f>J74</f>
        <v>#REF!</v>
      </c>
      <c r="K73" s="211" t="e">
        <f>K74</f>
        <v>#REF!</v>
      </c>
      <c r="L73" s="211" t="e">
        <f>L74</f>
        <v>#REF!</v>
      </c>
      <c r="M73" s="211" t="e">
        <f t="shared" ref="M73:N73" si="42">M74</f>
        <v>#REF!</v>
      </c>
      <c r="N73" s="211" t="e">
        <f t="shared" si="42"/>
        <v>#REF!</v>
      </c>
    </row>
    <row r="74" spans="1:14" ht="12.75" hidden="1" customHeight="1" x14ac:dyDescent="0.2">
      <c r="A74" s="213" t="s">
        <v>300</v>
      </c>
      <c r="B74" s="206" t="s">
        <v>73</v>
      </c>
      <c r="C74" s="206" t="s">
        <v>233</v>
      </c>
      <c r="D74" s="206" t="s">
        <v>190</v>
      </c>
      <c r="E74" s="206" t="s">
        <v>83</v>
      </c>
      <c r="F74" s="206" t="s">
        <v>301</v>
      </c>
      <c r="G74" s="210"/>
      <c r="H74" s="210"/>
      <c r="I74" s="211" t="e">
        <f>#REF!+G74</f>
        <v>#REF!</v>
      </c>
      <c r="J74" s="211" t="e">
        <f>#REF!+I74</f>
        <v>#REF!</v>
      </c>
      <c r="K74" s="211" t="e">
        <f>#REF!+I74</f>
        <v>#REF!</v>
      </c>
      <c r="L74" s="211" t="e">
        <f>F74+J74</f>
        <v>#REF!</v>
      </c>
      <c r="M74" s="211" t="e">
        <f t="shared" ref="M74:N74" si="43">G74+K74</f>
        <v>#REF!</v>
      </c>
      <c r="N74" s="211" t="e">
        <f t="shared" si="43"/>
        <v>#REF!</v>
      </c>
    </row>
    <row r="75" spans="1:14" ht="15" hidden="1" x14ac:dyDescent="0.2">
      <c r="A75" s="213" t="s">
        <v>95</v>
      </c>
      <c r="B75" s="206" t="s">
        <v>73</v>
      </c>
      <c r="C75" s="206" t="s">
        <v>233</v>
      </c>
      <c r="D75" s="206" t="s">
        <v>190</v>
      </c>
      <c r="E75" s="206" t="s">
        <v>83</v>
      </c>
      <c r="F75" s="206" t="s">
        <v>96</v>
      </c>
      <c r="G75" s="210"/>
      <c r="H75" s="210"/>
      <c r="I75" s="211">
        <v>-6385.04</v>
      </c>
      <c r="J75" s="211">
        <f>G75+I75</f>
        <v>-6385.04</v>
      </c>
      <c r="K75" s="211">
        <v>-6385.04</v>
      </c>
      <c r="L75" s="211">
        <f>H75+J75</f>
        <v>-6385.04</v>
      </c>
      <c r="M75" s="211">
        <f t="shared" ref="M75:N75" si="44">I75+K75</f>
        <v>-12770.08</v>
      </c>
      <c r="N75" s="211">
        <f t="shared" si="44"/>
        <v>-12770.08</v>
      </c>
    </row>
    <row r="76" spans="1:14" ht="12.75" hidden="1" customHeight="1" x14ac:dyDescent="0.2">
      <c r="A76" s="213" t="s">
        <v>97</v>
      </c>
      <c r="B76" s="206" t="s">
        <v>73</v>
      </c>
      <c r="C76" s="206" t="s">
        <v>233</v>
      </c>
      <c r="D76" s="206" t="s">
        <v>190</v>
      </c>
      <c r="E76" s="206" t="s">
        <v>83</v>
      </c>
      <c r="F76" s="206" t="s">
        <v>98</v>
      </c>
      <c r="G76" s="210"/>
      <c r="H76" s="210"/>
      <c r="I76" s="211" t="e">
        <f>#REF!+G76</f>
        <v>#REF!</v>
      </c>
      <c r="J76" s="211" t="e">
        <f>#REF!+I76</f>
        <v>#REF!</v>
      </c>
      <c r="K76" s="211" t="e">
        <f>#REF!+I76</f>
        <v>#REF!</v>
      </c>
      <c r="L76" s="211" t="e">
        <f t="shared" ref="L76:L78" si="45">F76+J76</f>
        <v>#REF!</v>
      </c>
      <c r="M76" s="211" t="e">
        <f t="shared" ref="M76:M78" si="46">G76+K76</f>
        <v>#REF!</v>
      </c>
      <c r="N76" s="211" t="e">
        <f t="shared" ref="N76:N78" si="47">H76+L76</f>
        <v>#REF!</v>
      </c>
    </row>
    <row r="77" spans="1:14" ht="25.5" hidden="1" customHeight="1" x14ac:dyDescent="0.2">
      <c r="A77" s="213" t="s">
        <v>99</v>
      </c>
      <c r="B77" s="206" t="s">
        <v>73</v>
      </c>
      <c r="C77" s="206" t="s">
        <v>233</v>
      </c>
      <c r="D77" s="206" t="s">
        <v>190</v>
      </c>
      <c r="E77" s="206" t="s">
        <v>83</v>
      </c>
      <c r="F77" s="206" t="s">
        <v>100</v>
      </c>
      <c r="G77" s="210"/>
      <c r="H77" s="210"/>
      <c r="I77" s="211" t="e">
        <f>#REF!+G77</f>
        <v>#REF!</v>
      </c>
      <c r="J77" s="211" t="e">
        <f>#REF!+I77</f>
        <v>#REF!</v>
      </c>
      <c r="K77" s="211" t="e">
        <f>#REF!+I77</f>
        <v>#REF!</v>
      </c>
      <c r="L77" s="211" t="e">
        <f t="shared" si="45"/>
        <v>#REF!</v>
      </c>
      <c r="M77" s="211" t="e">
        <f t="shared" si="46"/>
        <v>#REF!</v>
      </c>
      <c r="N77" s="211" t="e">
        <f t="shared" si="47"/>
        <v>#REF!</v>
      </c>
    </row>
    <row r="78" spans="1:14" ht="25.5" hidden="1" customHeight="1" x14ac:dyDescent="0.2">
      <c r="A78" s="213" t="s">
        <v>101</v>
      </c>
      <c r="B78" s="206" t="s">
        <v>73</v>
      </c>
      <c r="C78" s="206" t="s">
        <v>233</v>
      </c>
      <c r="D78" s="206" t="s">
        <v>190</v>
      </c>
      <c r="E78" s="206" t="s">
        <v>83</v>
      </c>
      <c r="F78" s="206" t="s">
        <v>102</v>
      </c>
      <c r="G78" s="210"/>
      <c r="H78" s="210"/>
      <c r="I78" s="211" t="e">
        <f>#REF!+G78</f>
        <v>#REF!</v>
      </c>
      <c r="J78" s="211" t="e">
        <f>#REF!+I78</f>
        <v>#REF!</v>
      </c>
      <c r="K78" s="211" t="e">
        <f>#REF!+I78</f>
        <v>#REF!</v>
      </c>
      <c r="L78" s="211" t="e">
        <f t="shared" si="45"/>
        <v>#REF!</v>
      </c>
      <c r="M78" s="211" t="e">
        <f t="shared" si="46"/>
        <v>#REF!</v>
      </c>
      <c r="N78" s="211" t="e">
        <f t="shared" si="47"/>
        <v>#REF!</v>
      </c>
    </row>
    <row r="79" spans="1:14" ht="18.75" hidden="1" customHeight="1" x14ac:dyDescent="0.2">
      <c r="A79" s="213" t="s">
        <v>93</v>
      </c>
      <c r="B79" s="206" t="s">
        <v>73</v>
      </c>
      <c r="C79" s="206" t="s">
        <v>233</v>
      </c>
      <c r="D79" s="206" t="s">
        <v>190</v>
      </c>
      <c r="E79" s="206" t="s">
        <v>83</v>
      </c>
      <c r="F79" s="206" t="s">
        <v>94</v>
      </c>
      <c r="G79" s="210"/>
      <c r="H79" s="210"/>
      <c r="I79" s="211">
        <v>-684.96</v>
      </c>
      <c r="J79" s="211">
        <f>G79+I79</f>
        <v>-684.96</v>
      </c>
      <c r="K79" s="211">
        <v>-684.96</v>
      </c>
      <c r="L79" s="211">
        <f t="shared" ref="L79:L81" si="48">H79+J79</f>
        <v>-684.96</v>
      </c>
      <c r="M79" s="211">
        <f t="shared" ref="M79:M81" si="49">I79+K79</f>
        <v>-1369.92</v>
      </c>
      <c r="N79" s="211">
        <f t="shared" ref="N79:N81" si="50">J79+L79</f>
        <v>-1369.92</v>
      </c>
    </row>
    <row r="80" spans="1:14" ht="15" hidden="1" x14ac:dyDescent="0.2">
      <c r="A80" s="213" t="s">
        <v>103</v>
      </c>
      <c r="B80" s="206" t="s">
        <v>73</v>
      </c>
      <c r="C80" s="206" t="s">
        <v>233</v>
      </c>
      <c r="D80" s="206" t="s">
        <v>190</v>
      </c>
      <c r="E80" s="206" t="s">
        <v>83</v>
      </c>
      <c r="F80" s="206" t="s">
        <v>104</v>
      </c>
      <c r="G80" s="210"/>
      <c r="H80" s="210"/>
      <c r="I80" s="211">
        <v>-25</v>
      </c>
      <c r="J80" s="211">
        <f>G80+I80</f>
        <v>-25</v>
      </c>
      <c r="K80" s="211">
        <v>-25</v>
      </c>
      <c r="L80" s="211">
        <f t="shared" si="48"/>
        <v>-25</v>
      </c>
      <c r="M80" s="211">
        <f t="shared" si="49"/>
        <v>-50</v>
      </c>
      <c r="N80" s="211">
        <f t="shared" si="50"/>
        <v>-50</v>
      </c>
    </row>
    <row r="81" spans="1:14" ht="15" hidden="1" x14ac:dyDescent="0.2">
      <c r="A81" s="213" t="s">
        <v>105</v>
      </c>
      <c r="B81" s="206" t="s">
        <v>73</v>
      </c>
      <c r="C81" s="206" t="s">
        <v>233</v>
      </c>
      <c r="D81" s="206" t="s">
        <v>190</v>
      </c>
      <c r="E81" s="206" t="s">
        <v>83</v>
      </c>
      <c r="F81" s="206" t="s">
        <v>106</v>
      </c>
      <c r="G81" s="210"/>
      <c r="H81" s="210"/>
      <c r="I81" s="211" t="e">
        <f>#REF!+G81</f>
        <v>#REF!</v>
      </c>
      <c r="J81" s="211" t="e">
        <f>G81+I81</f>
        <v>#REF!</v>
      </c>
      <c r="K81" s="211" t="e">
        <f>H81+I81</f>
        <v>#REF!</v>
      </c>
      <c r="L81" s="211" t="e">
        <f t="shared" si="48"/>
        <v>#REF!</v>
      </c>
      <c r="M81" s="211" t="e">
        <f t="shared" si="49"/>
        <v>#REF!</v>
      </c>
      <c r="N81" s="211" t="e">
        <f t="shared" si="50"/>
        <v>#REF!</v>
      </c>
    </row>
    <row r="82" spans="1:14" ht="15" hidden="1" x14ac:dyDescent="0.2">
      <c r="A82" s="213" t="s">
        <v>107</v>
      </c>
      <c r="B82" s="206" t="s">
        <v>73</v>
      </c>
      <c r="C82" s="206" t="s">
        <v>233</v>
      </c>
      <c r="D82" s="206" t="s">
        <v>190</v>
      </c>
      <c r="E82" s="206" t="s">
        <v>108</v>
      </c>
      <c r="F82" s="206"/>
      <c r="G82" s="210"/>
      <c r="H82" s="210"/>
      <c r="I82" s="211" t="e">
        <f>I83</f>
        <v>#REF!</v>
      </c>
      <c r="J82" s="211" t="e">
        <f>J83</f>
        <v>#REF!</v>
      </c>
      <c r="K82" s="211" t="e">
        <f>K83</f>
        <v>#REF!</v>
      </c>
      <c r="L82" s="211" t="e">
        <f>L83</f>
        <v>#REF!</v>
      </c>
      <c r="M82" s="211" t="e">
        <f t="shared" ref="M82:N82" si="51">M83</f>
        <v>#REF!</v>
      </c>
      <c r="N82" s="211" t="e">
        <f t="shared" si="51"/>
        <v>#REF!</v>
      </c>
    </row>
    <row r="83" spans="1:14" ht="15" hidden="1" x14ac:dyDescent="0.2">
      <c r="A83" s="213" t="s">
        <v>299</v>
      </c>
      <c r="B83" s="206" t="s">
        <v>73</v>
      </c>
      <c r="C83" s="206" t="s">
        <v>233</v>
      </c>
      <c r="D83" s="206" t="s">
        <v>190</v>
      </c>
      <c r="E83" s="206" t="s">
        <v>109</v>
      </c>
      <c r="F83" s="206"/>
      <c r="G83" s="210"/>
      <c r="H83" s="210"/>
      <c r="I83" s="211" t="e">
        <f>I84+I87+I85+I86+I96+I97</f>
        <v>#REF!</v>
      </c>
      <c r="J83" s="211" t="e">
        <f>J84+J87+J85+J86+J96+J97</f>
        <v>#REF!</v>
      </c>
      <c r="K83" s="211" t="e">
        <f>K84+K87+K85+K86+K96+K97</f>
        <v>#REF!</v>
      </c>
      <c r="L83" s="211" t="e">
        <f>L84+L87+L85+L86+L96+L97</f>
        <v>#REF!</v>
      </c>
      <c r="M83" s="211" t="e">
        <f t="shared" ref="M83:N83" si="52">M84+M87+M85+M86+M96+M97</f>
        <v>#REF!</v>
      </c>
      <c r="N83" s="211" t="e">
        <f t="shared" si="52"/>
        <v>#REF!</v>
      </c>
    </row>
    <row r="84" spans="1:14" ht="12.75" hidden="1" customHeight="1" x14ac:dyDescent="0.2">
      <c r="A84" s="213" t="s">
        <v>300</v>
      </c>
      <c r="B84" s="206" t="s">
        <v>73</v>
      </c>
      <c r="C84" s="206" t="s">
        <v>233</v>
      </c>
      <c r="D84" s="206" t="s">
        <v>190</v>
      </c>
      <c r="E84" s="206" t="s">
        <v>109</v>
      </c>
      <c r="F84" s="206" t="s">
        <v>301</v>
      </c>
      <c r="G84" s="210"/>
      <c r="H84" s="210"/>
      <c r="I84" s="211" t="e">
        <f>#REF!+G84</f>
        <v>#REF!</v>
      </c>
      <c r="J84" s="211" t="e">
        <f>G84+I84</f>
        <v>#REF!</v>
      </c>
      <c r="K84" s="211" t="e">
        <f>H84+I84</f>
        <v>#REF!</v>
      </c>
      <c r="L84" s="211" t="e">
        <f>H84+J84</f>
        <v>#REF!</v>
      </c>
      <c r="M84" s="211" t="e">
        <f t="shared" ref="M84:N84" si="53">I84+K84</f>
        <v>#REF!</v>
      </c>
      <c r="N84" s="211" t="e">
        <f t="shared" si="53"/>
        <v>#REF!</v>
      </c>
    </row>
    <row r="85" spans="1:14" ht="12.75" hidden="1" customHeight="1" x14ac:dyDescent="0.2">
      <c r="A85" s="213" t="s">
        <v>302</v>
      </c>
      <c r="B85" s="206" t="s">
        <v>73</v>
      </c>
      <c r="C85" s="206" t="s">
        <v>233</v>
      </c>
      <c r="D85" s="206" t="s">
        <v>190</v>
      </c>
      <c r="E85" s="206" t="s">
        <v>109</v>
      </c>
      <c r="F85" s="206" t="s">
        <v>303</v>
      </c>
      <c r="G85" s="210"/>
      <c r="H85" s="210"/>
      <c r="I85" s="211" t="e">
        <f>#REF!+G85</f>
        <v>#REF!</v>
      </c>
      <c r="J85" s="211" t="e">
        <f>#REF!+I85</f>
        <v>#REF!</v>
      </c>
      <c r="K85" s="211" t="e">
        <f>#REF!+I85</f>
        <v>#REF!</v>
      </c>
      <c r="L85" s="211" t="e">
        <f>F85+J85</f>
        <v>#REF!</v>
      </c>
      <c r="M85" s="211" t="e">
        <f t="shared" ref="M85:N86" si="54">G85+K85</f>
        <v>#REF!</v>
      </c>
      <c r="N85" s="211" t="e">
        <f t="shared" si="54"/>
        <v>#REF!</v>
      </c>
    </row>
    <row r="86" spans="1:14" ht="12.75" hidden="1" customHeight="1" x14ac:dyDescent="0.2">
      <c r="A86" s="213" t="s">
        <v>144</v>
      </c>
      <c r="B86" s="206" t="s">
        <v>73</v>
      </c>
      <c r="C86" s="206" t="s">
        <v>233</v>
      </c>
      <c r="D86" s="206" t="s">
        <v>190</v>
      </c>
      <c r="E86" s="206" t="s">
        <v>109</v>
      </c>
      <c r="F86" s="206" t="s">
        <v>145</v>
      </c>
      <c r="G86" s="210"/>
      <c r="H86" s="210"/>
      <c r="I86" s="211" t="e">
        <f>#REF!+G86</f>
        <v>#REF!</v>
      </c>
      <c r="J86" s="211" t="e">
        <f>#REF!+I86</f>
        <v>#REF!</v>
      </c>
      <c r="K86" s="211" t="e">
        <f>#REF!+I86</f>
        <v>#REF!</v>
      </c>
      <c r="L86" s="211" t="e">
        <f>F86+J86</f>
        <v>#REF!</v>
      </c>
      <c r="M86" s="211" t="e">
        <f t="shared" si="54"/>
        <v>#REF!</v>
      </c>
      <c r="N86" s="211" t="e">
        <f t="shared" si="54"/>
        <v>#REF!</v>
      </c>
    </row>
    <row r="87" spans="1:14" ht="25.5" hidden="1" customHeight="1" x14ac:dyDescent="0.2">
      <c r="A87" s="213" t="s">
        <v>147</v>
      </c>
      <c r="B87" s="206" t="s">
        <v>73</v>
      </c>
      <c r="C87" s="206" t="s">
        <v>233</v>
      </c>
      <c r="D87" s="206" t="s">
        <v>190</v>
      </c>
      <c r="E87" s="206" t="s">
        <v>110</v>
      </c>
      <c r="F87" s="206"/>
      <c r="G87" s="210"/>
      <c r="H87" s="210"/>
      <c r="I87" s="211" t="e">
        <f>I88</f>
        <v>#REF!</v>
      </c>
      <c r="J87" s="211" t="e">
        <f>J88</f>
        <v>#REF!</v>
      </c>
      <c r="K87" s="211" t="e">
        <f>K88</f>
        <v>#REF!</v>
      </c>
      <c r="L87" s="211" t="e">
        <f>L88</f>
        <v>#REF!</v>
      </c>
      <c r="M87" s="211" t="e">
        <f t="shared" ref="M87:N87" si="55">M88</f>
        <v>#REF!</v>
      </c>
      <c r="N87" s="211" t="e">
        <f t="shared" si="55"/>
        <v>#REF!</v>
      </c>
    </row>
    <row r="88" spans="1:14" ht="12.75" hidden="1" customHeight="1" x14ac:dyDescent="0.2">
      <c r="A88" s="213" t="s">
        <v>300</v>
      </c>
      <c r="B88" s="206" t="s">
        <v>73</v>
      </c>
      <c r="C88" s="206" t="s">
        <v>233</v>
      </c>
      <c r="D88" s="206" t="s">
        <v>190</v>
      </c>
      <c r="E88" s="206" t="s">
        <v>110</v>
      </c>
      <c r="F88" s="206" t="s">
        <v>301</v>
      </c>
      <c r="G88" s="210"/>
      <c r="H88" s="210"/>
      <c r="I88" s="211" t="e">
        <f>#REF!+G88</f>
        <v>#REF!</v>
      </c>
      <c r="J88" s="211" t="e">
        <f>#REF!+I88</f>
        <v>#REF!</v>
      </c>
      <c r="K88" s="211" t="e">
        <f>#REF!+I88</f>
        <v>#REF!</v>
      </c>
      <c r="L88" s="211" t="e">
        <f>F88+J88</f>
        <v>#REF!</v>
      </c>
      <c r="M88" s="211" t="e">
        <f t="shared" ref="M88:N88" si="56">G88+K88</f>
        <v>#REF!</v>
      </c>
      <c r="N88" s="211" t="e">
        <f t="shared" si="56"/>
        <v>#REF!</v>
      </c>
    </row>
    <row r="89" spans="1:14" ht="25.5" hidden="1" customHeight="1" x14ac:dyDescent="0.2">
      <c r="A89" s="213" t="s">
        <v>92</v>
      </c>
      <c r="B89" s="206" t="s">
        <v>73</v>
      </c>
      <c r="C89" s="206" t="s">
        <v>233</v>
      </c>
      <c r="D89" s="206" t="s">
        <v>190</v>
      </c>
      <c r="E89" s="206" t="s">
        <v>111</v>
      </c>
      <c r="F89" s="206"/>
      <c r="G89" s="210"/>
      <c r="H89" s="210"/>
      <c r="I89" s="211" t="e">
        <f>I90</f>
        <v>#REF!</v>
      </c>
      <c r="J89" s="211" t="e">
        <f>J90</f>
        <v>#REF!</v>
      </c>
      <c r="K89" s="211" t="e">
        <f>K90</f>
        <v>#REF!</v>
      </c>
      <c r="L89" s="211" t="e">
        <f>L90</f>
        <v>#REF!</v>
      </c>
      <c r="M89" s="211" t="e">
        <f t="shared" ref="M89:N89" si="57">M90</f>
        <v>#REF!</v>
      </c>
      <c r="N89" s="211" t="e">
        <f t="shared" si="57"/>
        <v>#REF!</v>
      </c>
    </row>
    <row r="90" spans="1:14" ht="12.75" hidden="1" customHeight="1" x14ac:dyDescent="0.2">
      <c r="A90" s="213" t="s">
        <v>299</v>
      </c>
      <c r="B90" s="206" t="s">
        <v>73</v>
      </c>
      <c r="C90" s="206" t="s">
        <v>233</v>
      </c>
      <c r="D90" s="206" t="s">
        <v>190</v>
      </c>
      <c r="E90" s="206" t="s">
        <v>112</v>
      </c>
      <c r="F90" s="206"/>
      <c r="G90" s="210"/>
      <c r="H90" s="210"/>
      <c r="I90" s="211" t="e">
        <f>I91+I94+I92+I93</f>
        <v>#REF!</v>
      </c>
      <c r="J90" s="211" t="e">
        <f>J91+J94+J92+J93</f>
        <v>#REF!</v>
      </c>
      <c r="K90" s="211" t="e">
        <f>K91+K94+K92+K93</f>
        <v>#REF!</v>
      </c>
      <c r="L90" s="211" t="e">
        <f>L91+L94+L92+L93</f>
        <v>#REF!</v>
      </c>
      <c r="M90" s="211" t="e">
        <f t="shared" ref="M90:N90" si="58">M91+M94+M92+M93</f>
        <v>#REF!</v>
      </c>
      <c r="N90" s="211" t="e">
        <f t="shared" si="58"/>
        <v>#REF!</v>
      </c>
    </row>
    <row r="91" spans="1:14" ht="12.75" hidden="1" customHeight="1" x14ac:dyDescent="0.2">
      <c r="A91" s="213" t="s">
        <v>300</v>
      </c>
      <c r="B91" s="206" t="s">
        <v>73</v>
      </c>
      <c r="C91" s="206" t="s">
        <v>233</v>
      </c>
      <c r="D91" s="206" t="s">
        <v>190</v>
      </c>
      <c r="E91" s="206" t="s">
        <v>112</v>
      </c>
      <c r="F91" s="206" t="s">
        <v>301</v>
      </c>
      <c r="G91" s="210"/>
      <c r="H91" s="210"/>
      <c r="I91" s="211" t="e">
        <f>#REF!+G91</f>
        <v>#REF!</v>
      </c>
      <c r="J91" s="211" t="e">
        <f>#REF!+I91</f>
        <v>#REF!</v>
      </c>
      <c r="K91" s="211" t="e">
        <f>#REF!+I91</f>
        <v>#REF!</v>
      </c>
      <c r="L91" s="211" t="e">
        <f t="shared" ref="L91:L93" si="59">F91+J91</f>
        <v>#REF!</v>
      </c>
      <c r="M91" s="211" t="e">
        <f t="shared" ref="M91:M93" si="60">G91+K91</f>
        <v>#REF!</v>
      </c>
      <c r="N91" s="211" t="e">
        <f t="shared" ref="N91:N93" si="61">H91+L91</f>
        <v>#REF!</v>
      </c>
    </row>
    <row r="92" spans="1:14" ht="12.75" hidden="1" customHeight="1" x14ac:dyDescent="0.2">
      <c r="A92" s="213" t="s">
        <v>302</v>
      </c>
      <c r="B92" s="206" t="s">
        <v>73</v>
      </c>
      <c r="C92" s="206" t="s">
        <v>233</v>
      </c>
      <c r="D92" s="206" t="s">
        <v>190</v>
      </c>
      <c r="E92" s="206" t="s">
        <v>112</v>
      </c>
      <c r="F92" s="206" t="s">
        <v>303</v>
      </c>
      <c r="G92" s="210"/>
      <c r="H92" s="210"/>
      <c r="I92" s="211" t="e">
        <f>#REF!+G92</f>
        <v>#REF!</v>
      </c>
      <c r="J92" s="211" t="e">
        <f>#REF!+I92</f>
        <v>#REF!</v>
      </c>
      <c r="K92" s="211" t="e">
        <f>#REF!+I92</f>
        <v>#REF!</v>
      </c>
      <c r="L92" s="211" t="e">
        <f t="shared" si="59"/>
        <v>#REF!</v>
      </c>
      <c r="M92" s="211" t="e">
        <f t="shared" si="60"/>
        <v>#REF!</v>
      </c>
      <c r="N92" s="211" t="e">
        <f t="shared" si="61"/>
        <v>#REF!</v>
      </c>
    </row>
    <row r="93" spans="1:14" ht="12.75" hidden="1" customHeight="1" x14ac:dyDescent="0.2">
      <c r="A93" s="213" t="s">
        <v>144</v>
      </c>
      <c r="B93" s="206" t="s">
        <v>73</v>
      </c>
      <c r="C93" s="206" t="s">
        <v>233</v>
      </c>
      <c r="D93" s="206" t="s">
        <v>190</v>
      </c>
      <c r="E93" s="206" t="s">
        <v>112</v>
      </c>
      <c r="F93" s="206" t="s">
        <v>145</v>
      </c>
      <c r="G93" s="210"/>
      <c r="H93" s="210"/>
      <c r="I93" s="211" t="e">
        <f>#REF!+G93</f>
        <v>#REF!</v>
      </c>
      <c r="J93" s="211" t="e">
        <f>#REF!+I93</f>
        <v>#REF!</v>
      </c>
      <c r="K93" s="211" t="e">
        <f>#REF!+I93</f>
        <v>#REF!</v>
      </c>
      <c r="L93" s="211" t="e">
        <f t="shared" si="59"/>
        <v>#REF!</v>
      </c>
      <c r="M93" s="211" t="e">
        <f t="shared" si="60"/>
        <v>#REF!</v>
      </c>
      <c r="N93" s="211" t="e">
        <f t="shared" si="61"/>
        <v>#REF!</v>
      </c>
    </row>
    <row r="94" spans="1:14" ht="25.5" hidden="1" customHeight="1" x14ac:dyDescent="0.2">
      <c r="A94" s="213" t="s">
        <v>147</v>
      </c>
      <c r="B94" s="206" t="s">
        <v>73</v>
      </c>
      <c r="C94" s="206" t="s">
        <v>233</v>
      </c>
      <c r="D94" s="206" t="s">
        <v>190</v>
      </c>
      <c r="E94" s="206" t="s">
        <v>113</v>
      </c>
      <c r="F94" s="206"/>
      <c r="G94" s="210"/>
      <c r="H94" s="210"/>
      <c r="I94" s="211" t="e">
        <f>I95</f>
        <v>#REF!</v>
      </c>
      <c r="J94" s="211" t="e">
        <f>J95</f>
        <v>#REF!</v>
      </c>
      <c r="K94" s="211" t="e">
        <f>K95</f>
        <v>#REF!</v>
      </c>
      <c r="L94" s="211" t="e">
        <f>L95</f>
        <v>#REF!</v>
      </c>
      <c r="M94" s="211" t="e">
        <f t="shared" ref="M94:N94" si="62">M95</f>
        <v>#REF!</v>
      </c>
      <c r="N94" s="211" t="e">
        <f t="shared" si="62"/>
        <v>#REF!</v>
      </c>
    </row>
    <row r="95" spans="1:14" ht="12.75" hidden="1" customHeight="1" x14ac:dyDescent="0.2">
      <c r="A95" s="213" t="s">
        <v>300</v>
      </c>
      <c r="B95" s="206" t="s">
        <v>73</v>
      </c>
      <c r="C95" s="206" t="s">
        <v>233</v>
      </c>
      <c r="D95" s="206" t="s">
        <v>190</v>
      </c>
      <c r="E95" s="206" t="s">
        <v>113</v>
      </c>
      <c r="F95" s="206" t="s">
        <v>301</v>
      </c>
      <c r="G95" s="210"/>
      <c r="H95" s="210"/>
      <c r="I95" s="211" t="e">
        <f>#REF!+G95</f>
        <v>#REF!</v>
      </c>
      <c r="J95" s="211" t="e">
        <f>#REF!+I95</f>
        <v>#REF!</v>
      </c>
      <c r="K95" s="211" t="e">
        <f>#REF!+I95</f>
        <v>#REF!</v>
      </c>
      <c r="L95" s="211" t="e">
        <f>F95+J95</f>
        <v>#REF!</v>
      </c>
      <c r="M95" s="211" t="e">
        <f t="shared" ref="M95:N95" si="63">G95+K95</f>
        <v>#REF!</v>
      </c>
      <c r="N95" s="211" t="e">
        <f t="shared" si="63"/>
        <v>#REF!</v>
      </c>
    </row>
    <row r="96" spans="1:14" ht="30" hidden="1" x14ac:dyDescent="0.2">
      <c r="A96" s="213" t="s">
        <v>76</v>
      </c>
      <c r="B96" s="206" t="s">
        <v>73</v>
      </c>
      <c r="C96" s="206" t="s">
        <v>233</v>
      </c>
      <c r="D96" s="206" t="s">
        <v>190</v>
      </c>
      <c r="E96" s="206" t="s">
        <v>109</v>
      </c>
      <c r="F96" s="206" t="s">
        <v>77</v>
      </c>
      <c r="G96" s="210"/>
      <c r="H96" s="210"/>
      <c r="I96" s="211" t="e">
        <f>#REF!+G96</f>
        <v>#REF!</v>
      </c>
      <c r="J96" s="211" t="e">
        <f>G96+I96</f>
        <v>#REF!</v>
      </c>
      <c r="K96" s="211" t="e">
        <f>H96+I96</f>
        <v>#REF!</v>
      </c>
      <c r="L96" s="211" t="e">
        <f>H96+J96</f>
        <v>#REF!</v>
      </c>
      <c r="M96" s="211" t="e">
        <f t="shared" ref="M96:N96" si="64">I96+K96</f>
        <v>#REF!</v>
      </c>
      <c r="N96" s="211" t="e">
        <f t="shared" si="64"/>
        <v>#REF!</v>
      </c>
    </row>
    <row r="97" spans="1:14" ht="12.75" hidden="1" customHeight="1" x14ac:dyDescent="0.2">
      <c r="A97" s="213" t="s">
        <v>78</v>
      </c>
      <c r="B97" s="206" t="s">
        <v>73</v>
      </c>
      <c r="C97" s="206" t="s">
        <v>233</v>
      </c>
      <c r="D97" s="206" t="s">
        <v>190</v>
      </c>
      <c r="E97" s="206" t="s">
        <v>109</v>
      </c>
      <c r="F97" s="206" t="s">
        <v>79</v>
      </c>
      <c r="G97" s="210"/>
      <c r="H97" s="210"/>
      <c r="I97" s="211" t="e">
        <f>#REF!+G97</f>
        <v>#REF!</v>
      </c>
      <c r="J97" s="211" t="e">
        <f>#REF!+I97</f>
        <v>#REF!</v>
      </c>
      <c r="K97" s="211" t="e">
        <f>#REF!+I97</f>
        <v>#REF!</v>
      </c>
      <c r="L97" s="211" t="e">
        <f>F97+J97</f>
        <v>#REF!</v>
      </c>
      <c r="M97" s="211" t="e">
        <f t="shared" ref="M97:N97" si="65">G97+K97</f>
        <v>#REF!</v>
      </c>
      <c r="N97" s="211" t="e">
        <f t="shared" si="65"/>
        <v>#REF!</v>
      </c>
    </row>
    <row r="98" spans="1:14" ht="25.5" hidden="1" customHeight="1" x14ac:dyDescent="0.2">
      <c r="A98" s="213" t="s">
        <v>114</v>
      </c>
      <c r="B98" s="206" t="s">
        <v>73</v>
      </c>
      <c r="C98" s="206" t="s">
        <v>233</v>
      </c>
      <c r="D98" s="206" t="s">
        <v>190</v>
      </c>
      <c r="E98" s="205" t="s">
        <v>115</v>
      </c>
      <c r="F98" s="206"/>
      <c r="G98" s="210"/>
      <c r="H98" s="210"/>
      <c r="I98" s="211" t="e">
        <f>I99</f>
        <v>#REF!</v>
      </c>
      <c r="J98" s="211" t="e">
        <f>J99</f>
        <v>#REF!</v>
      </c>
      <c r="K98" s="211" t="e">
        <f>K99</f>
        <v>#REF!</v>
      </c>
      <c r="L98" s="211" t="e">
        <f>L99</f>
        <v>#REF!</v>
      </c>
      <c r="M98" s="211" t="e">
        <f t="shared" ref="M98:N98" si="66">M99</f>
        <v>#REF!</v>
      </c>
      <c r="N98" s="211" t="e">
        <f t="shared" si="66"/>
        <v>#REF!</v>
      </c>
    </row>
    <row r="99" spans="1:14" ht="12.75" hidden="1" customHeight="1" x14ac:dyDescent="0.2">
      <c r="A99" s="213" t="s">
        <v>300</v>
      </c>
      <c r="B99" s="206" t="s">
        <v>73</v>
      </c>
      <c r="C99" s="206" t="s">
        <v>233</v>
      </c>
      <c r="D99" s="206" t="s">
        <v>190</v>
      </c>
      <c r="E99" s="205" t="s">
        <v>115</v>
      </c>
      <c r="F99" s="206" t="s">
        <v>301</v>
      </c>
      <c r="G99" s="210"/>
      <c r="H99" s="210"/>
      <c r="I99" s="211" t="e">
        <f>#REF!+G99</f>
        <v>#REF!</v>
      </c>
      <c r="J99" s="211" t="e">
        <f>G99+I99</f>
        <v>#REF!</v>
      </c>
      <c r="K99" s="211" t="e">
        <f>H99+I99</f>
        <v>#REF!</v>
      </c>
      <c r="L99" s="211" t="e">
        <f>H99+J99</f>
        <v>#REF!</v>
      </c>
      <c r="M99" s="211" t="e">
        <f t="shared" ref="M99:N99" si="67">I99+K99</f>
        <v>#REF!</v>
      </c>
      <c r="N99" s="211" t="e">
        <f t="shared" si="67"/>
        <v>#REF!</v>
      </c>
    </row>
    <row r="100" spans="1:14" ht="25.5" hidden="1" customHeight="1" x14ac:dyDescent="0.2">
      <c r="A100" s="213" t="s">
        <v>116</v>
      </c>
      <c r="B100" s="206" t="s">
        <v>73</v>
      </c>
      <c r="C100" s="206" t="s">
        <v>233</v>
      </c>
      <c r="D100" s="206" t="s">
        <v>190</v>
      </c>
      <c r="E100" s="205" t="s">
        <v>117</v>
      </c>
      <c r="F100" s="206"/>
      <c r="G100" s="210"/>
      <c r="H100" s="210"/>
      <c r="I100" s="211" t="e">
        <f>I101</f>
        <v>#REF!</v>
      </c>
      <c r="J100" s="211" t="e">
        <f>J101</f>
        <v>#REF!</v>
      </c>
      <c r="K100" s="211" t="e">
        <f>K101</f>
        <v>#REF!</v>
      </c>
      <c r="L100" s="211" t="e">
        <f>L101</f>
        <v>#REF!</v>
      </c>
      <c r="M100" s="211" t="e">
        <f t="shared" ref="M100:N100" si="68">M101</f>
        <v>#REF!</v>
      </c>
      <c r="N100" s="211" t="e">
        <f t="shared" si="68"/>
        <v>#REF!</v>
      </c>
    </row>
    <row r="101" spans="1:14" ht="12.75" hidden="1" customHeight="1" x14ac:dyDescent="0.2">
      <c r="A101" s="213" t="s">
        <v>300</v>
      </c>
      <c r="B101" s="206" t="s">
        <v>73</v>
      </c>
      <c r="C101" s="206" t="s">
        <v>233</v>
      </c>
      <c r="D101" s="206" t="s">
        <v>190</v>
      </c>
      <c r="E101" s="205" t="s">
        <v>117</v>
      </c>
      <c r="F101" s="206" t="s">
        <v>301</v>
      </c>
      <c r="G101" s="210"/>
      <c r="H101" s="210"/>
      <c r="I101" s="211" t="e">
        <f>#REF!+G101</f>
        <v>#REF!</v>
      </c>
      <c r="J101" s="211" t="e">
        <f>#REF!+I101</f>
        <v>#REF!</v>
      </c>
      <c r="K101" s="211" t="e">
        <f>#REF!+I101</f>
        <v>#REF!</v>
      </c>
      <c r="L101" s="211" t="e">
        <f>F101+J101</f>
        <v>#REF!</v>
      </c>
      <c r="M101" s="211" t="e">
        <f t="shared" ref="M101:N102" si="69">G101+K101</f>
        <v>#REF!</v>
      </c>
      <c r="N101" s="211" t="e">
        <f t="shared" si="69"/>
        <v>#REF!</v>
      </c>
    </row>
    <row r="102" spans="1:14" ht="12.75" hidden="1" customHeight="1" x14ac:dyDescent="0.2">
      <c r="A102" s="213" t="s">
        <v>324</v>
      </c>
      <c r="B102" s="206" t="s">
        <v>73</v>
      </c>
      <c r="C102" s="206" t="s">
        <v>233</v>
      </c>
      <c r="D102" s="206" t="s">
        <v>190</v>
      </c>
      <c r="E102" s="206" t="s">
        <v>325</v>
      </c>
      <c r="F102" s="206"/>
      <c r="G102" s="210"/>
      <c r="H102" s="210"/>
      <c r="I102" s="211" t="e">
        <f>#REF!+G102</f>
        <v>#REF!</v>
      </c>
      <c r="J102" s="211" t="e">
        <f>#REF!+I102</f>
        <v>#REF!</v>
      </c>
      <c r="K102" s="211" t="e">
        <f>#REF!+I102</f>
        <v>#REF!</v>
      </c>
      <c r="L102" s="211" t="e">
        <f>F102+J102</f>
        <v>#REF!</v>
      </c>
      <c r="M102" s="211" t="e">
        <f t="shared" si="69"/>
        <v>#REF!</v>
      </c>
      <c r="N102" s="211" t="e">
        <f t="shared" si="69"/>
        <v>#REF!</v>
      </c>
    </row>
    <row r="103" spans="1:14" ht="25.5" hidden="1" customHeight="1" x14ac:dyDescent="0.2">
      <c r="A103" s="213" t="s">
        <v>116</v>
      </c>
      <c r="B103" s="206" t="s">
        <v>73</v>
      </c>
      <c r="C103" s="206" t="s">
        <v>233</v>
      </c>
      <c r="D103" s="206" t="s">
        <v>190</v>
      </c>
      <c r="E103" s="205" t="s">
        <v>118</v>
      </c>
      <c r="F103" s="206"/>
      <c r="G103" s="210"/>
      <c r="H103" s="210"/>
      <c r="I103" s="211" t="e">
        <f>I104</f>
        <v>#REF!</v>
      </c>
      <c r="J103" s="211" t="e">
        <f>J104</f>
        <v>#REF!</v>
      </c>
      <c r="K103" s="211" t="e">
        <f>K104</f>
        <v>#REF!</v>
      </c>
      <c r="L103" s="211" t="e">
        <f>L104</f>
        <v>#REF!</v>
      </c>
      <c r="M103" s="211" t="e">
        <f t="shared" ref="M103:N103" si="70">M104</f>
        <v>#REF!</v>
      </c>
      <c r="N103" s="211" t="e">
        <f t="shared" si="70"/>
        <v>#REF!</v>
      </c>
    </row>
    <row r="104" spans="1:14" ht="12.75" hidden="1" customHeight="1" x14ac:dyDescent="0.2">
      <c r="A104" s="213" t="s">
        <v>300</v>
      </c>
      <c r="B104" s="206" t="s">
        <v>73</v>
      </c>
      <c r="C104" s="206" t="s">
        <v>233</v>
      </c>
      <c r="D104" s="206" t="s">
        <v>190</v>
      </c>
      <c r="E104" s="205" t="s">
        <v>118</v>
      </c>
      <c r="F104" s="206" t="s">
        <v>301</v>
      </c>
      <c r="G104" s="210"/>
      <c r="H104" s="210"/>
      <c r="I104" s="211" t="e">
        <f>#REF!+G104</f>
        <v>#REF!</v>
      </c>
      <c r="J104" s="211" t="e">
        <f>G104+I104</f>
        <v>#REF!</v>
      </c>
      <c r="K104" s="211" t="e">
        <f>H104+I104</f>
        <v>#REF!</v>
      </c>
      <c r="L104" s="211" t="e">
        <f>H104+J104</f>
        <v>#REF!</v>
      </c>
      <c r="M104" s="211" t="e">
        <f t="shared" ref="M104:N104" si="71">I104+K104</f>
        <v>#REF!</v>
      </c>
      <c r="N104" s="211" t="e">
        <f t="shared" si="71"/>
        <v>#REF!</v>
      </c>
    </row>
    <row r="105" spans="1:14" ht="15" hidden="1" customHeight="1" x14ac:dyDescent="0.2">
      <c r="A105" s="213" t="s">
        <v>324</v>
      </c>
      <c r="B105" s="206" t="s">
        <v>73</v>
      </c>
      <c r="C105" s="206" t="s">
        <v>233</v>
      </c>
      <c r="D105" s="206" t="s">
        <v>190</v>
      </c>
      <c r="E105" s="206" t="s">
        <v>325</v>
      </c>
      <c r="F105" s="206"/>
      <c r="G105" s="210"/>
      <c r="H105" s="210"/>
      <c r="I105" s="211" t="e">
        <f>I106</f>
        <v>#REF!</v>
      </c>
      <c r="J105" s="211" t="e">
        <f>J106</f>
        <v>#REF!</v>
      </c>
      <c r="K105" s="211" t="e">
        <f>K106</f>
        <v>#REF!</v>
      </c>
      <c r="L105" s="211" t="e">
        <f>L106</f>
        <v>#REF!</v>
      </c>
      <c r="M105" s="211" t="e">
        <f t="shared" ref="M105:N105" si="72">M106</f>
        <v>#REF!</v>
      </c>
      <c r="N105" s="211" t="e">
        <f t="shared" si="72"/>
        <v>#REF!</v>
      </c>
    </row>
    <row r="106" spans="1:14" ht="15" hidden="1" customHeight="1" x14ac:dyDescent="0.2">
      <c r="A106" s="213" t="s">
        <v>119</v>
      </c>
      <c r="B106" s="206" t="s">
        <v>73</v>
      </c>
      <c r="C106" s="206" t="s">
        <v>233</v>
      </c>
      <c r="D106" s="206" t="s">
        <v>190</v>
      </c>
      <c r="E106" s="206" t="s">
        <v>120</v>
      </c>
      <c r="F106" s="206"/>
      <c r="G106" s="210"/>
      <c r="H106" s="210"/>
      <c r="I106" s="211" t="e">
        <f>I107+I108</f>
        <v>#REF!</v>
      </c>
      <c r="J106" s="211" t="e">
        <f>J107+J108</f>
        <v>#REF!</v>
      </c>
      <c r="K106" s="211" t="e">
        <f>K107+K108</f>
        <v>#REF!</v>
      </c>
      <c r="L106" s="211" t="e">
        <f>L107+L108</f>
        <v>#REF!</v>
      </c>
      <c r="M106" s="211" t="e">
        <f t="shared" ref="M106:N106" si="73">M107+M108</f>
        <v>#REF!</v>
      </c>
      <c r="N106" s="211" t="e">
        <f t="shared" si="73"/>
        <v>#REF!</v>
      </c>
    </row>
    <row r="107" spans="1:14" ht="30" hidden="1" customHeight="1" x14ac:dyDescent="0.2">
      <c r="A107" s="213" t="s">
        <v>93</v>
      </c>
      <c r="B107" s="206" t="s">
        <v>73</v>
      </c>
      <c r="C107" s="206" t="s">
        <v>233</v>
      </c>
      <c r="D107" s="206" t="s">
        <v>190</v>
      </c>
      <c r="E107" s="206" t="s">
        <v>120</v>
      </c>
      <c r="F107" s="206" t="s">
        <v>94</v>
      </c>
      <c r="G107" s="210"/>
      <c r="H107" s="210"/>
      <c r="I107" s="211" t="e">
        <f>#REF!+G107</f>
        <v>#REF!</v>
      </c>
      <c r="J107" s="211" t="e">
        <f>G107+I107</f>
        <v>#REF!</v>
      </c>
      <c r="K107" s="211" t="e">
        <f>H107+I107</f>
        <v>#REF!</v>
      </c>
      <c r="L107" s="211" t="e">
        <f>H107+J107</f>
        <v>#REF!</v>
      </c>
      <c r="M107" s="211" t="e">
        <f t="shared" ref="M107:N108" si="74">I107+K107</f>
        <v>#REF!</v>
      </c>
      <c r="N107" s="211" t="e">
        <f t="shared" si="74"/>
        <v>#REF!</v>
      </c>
    </row>
    <row r="108" spans="1:14" ht="15" hidden="1" customHeight="1" x14ac:dyDescent="0.2">
      <c r="A108" s="213" t="s">
        <v>78</v>
      </c>
      <c r="B108" s="206" t="s">
        <v>73</v>
      </c>
      <c r="C108" s="206" t="s">
        <v>233</v>
      </c>
      <c r="D108" s="206" t="s">
        <v>190</v>
      </c>
      <c r="E108" s="206" t="s">
        <v>120</v>
      </c>
      <c r="F108" s="206" t="s">
        <v>79</v>
      </c>
      <c r="G108" s="210"/>
      <c r="H108" s="210"/>
      <c r="I108" s="211" t="e">
        <f>#REF!+G108</f>
        <v>#REF!</v>
      </c>
      <c r="J108" s="211" t="e">
        <f>G108+I108</f>
        <v>#REF!</v>
      </c>
      <c r="K108" s="211" t="e">
        <f>H108+I108</f>
        <v>#REF!</v>
      </c>
      <c r="L108" s="211" t="e">
        <f>H108+J108</f>
        <v>#REF!</v>
      </c>
      <c r="M108" s="211" t="e">
        <f t="shared" si="74"/>
        <v>#REF!</v>
      </c>
      <c r="N108" s="211" t="e">
        <f t="shared" si="74"/>
        <v>#REF!</v>
      </c>
    </row>
    <row r="109" spans="1:14" s="196" customFormat="1" ht="15" hidden="1" x14ac:dyDescent="0.2">
      <c r="A109" s="213" t="s">
        <v>402</v>
      </c>
      <c r="B109" s="206" t="s">
        <v>73</v>
      </c>
      <c r="C109" s="206" t="s">
        <v>233</v>
      </c>
      <c r="D109" s="206" t="s">
        <v>190</v>
      </c>
      <c r="E109" s="205" t="s">
        <v>62</v>
      </c>
      <c r="F109" s="206"/>
      <c r="G109" s="210"/>
      <c r="H109" s="210"/>
      <c r="I109" s="211">
        <f>I121</f>
        <v>-4766.3</v>
      </c>
      <c r="J109" s="211">
        <f>J121</f>
        <v>-4766.3</v>
      </c>
      <c r="K109" s="211">
        <f>K121</f>
        <v>-4766.3</v>
      </c>
      <c r="L109" s="211">
        <f>L121</f>
        <v>-4766.3</v>
      </c>
      <c r="M109" s="211">
        <f t="shared" ref="M109:N109" si="75">M121</f>
        <v>-9532.6</v>
      </c>
      <c r="N109" s="211">
        <f t="shared" si="75"/>
        <v>-9532.6</v>
      </c>
    </row>
    <row r="110" spans="1:14" s="196" customFormat="1" ht="15" hidden="1" x14ac:dyDescent="0.2">
      <c r="A110" s="213" t="s">
        <v>536</v>
      </c>
      <c r="B110" s="206" t="s">
        <v>73</v>
      </c>
      <c r="C110" s="206" t="s">
        <v>233</v>
      </c>
      <c r="D110" s="206" t="s">
        <v>190</v>
      </c>
      <c r="E110" s="205" t="s">
        <v>375</v>
      </c>
      <c r="F110" s="206"/>
      <c r="G110" s="210"/>
      <c r="H110" s="210"/>
      <c r="I110" s="211" t="e">
        <f>I112</f>
        <v>#REF!</v>
      </c>
      <c r="J110" s="211" t="e">
        <f>J112</f>
        <v>#REF!</v>
      </c>
      <c r="K110" s="211" t="e">
        <f>K112</f>
        <v>#REF!</v>
      </c>
      <c r="L110" s="211" t="e">
        <f>L112</f>
        <v>#REF!</v>
      </c>
      <c r="M110" s="211" t="e">
        <f t="shared" ref="M110:N110" si="76">M112</f>
        <v>#REF!</v>
      </c>
      <c r="N110" s="211" t="e">
        <f t="shared" si="76"/>
        <v>#REF!</v>
      </c>
    </row>
    <row r="111" spans="1:14" s="196" customFormat="1" ht="26.25" hidden="1" customHeight="1" x14ac:dyDescent="0.2">
      <c r="A111" s="213" t="s">
        <v>101</v>
      </c>
      <c r="B111" s="206" t="s">
        <v>73</v>
      </c>
      <c r="C111" s="206" t="s">
        <v>233</v>
      </c>
      <c r="D111" s="206" t="s">
        <v>196</v>
      </c>
      <c r="E111" s="205" t="s">
        <v>174</v>
      </c>
      <c r="F111" s="206" t="s">
        <v>102</v>
      </c>
      <c r="G111" s="210"/>
      <c r="H111" s="210"/>
      <c r="I111" s="211" t="e">
        <f>#REF!+G111</f>
        <v>#REF!</v>
      </c>
      <c r="J111" s="211" t="e">
        <f>#REF!+I111</f>
        <v>#REF!</v>
      </c>
      <c r="K111" s="211" t="e">
        <f>#REF!+I111</f>
        <v>#REF!</v>
      </c>
      <c r="L111" s="211" t="e">
        <f>F111+J111</f>
        <v>#REF!</v>
      </c>
      <c r="M111" s="211" t="e">
        <f t="shared" ref="M111:N111" si="77">G111+K111</f>
        <v>#REF!</v>
      </c>
      <c r="N111" s="211" t="e">
        <f t="shared" si="77"/>
        <v>#REF!</v>
      </c>
    </row>
    <row r="112" spans="1:14" s="196" customFormat="1" ht="15" hidden="1" x14ac:dyDescent="0.2">
      <c r="A112" s="213" t="s">
        <v>93</v>
      </c>
      <c r="B112" s="206" t="s">
        <v>73</v>
      </c>
      <c r="C112" s="206" t="s">
        <v>233</v>
      </c>
      <c r="D112" s="206" t="s">
        <v>190</v>
      </c>
      <c r="E112" s="205" t="s">
        <v>375</v>
      </c>
      <c r="F112" s="206" t="s">
        <v>94</v>
      </c>
      <c r="G112" s="210"/>
      <c r="H112" s="210"/>
      <c r="I112" s="211" t="e">
        <f>#REF!+G112</f>
        <v>#REF!</v>
      </c>
      <c r="J112" s="211" t="e">
        <f>G112+I112</f>
        <v>#REF!</v>
      </c>
      <c r="K112" s="211" t="e">
        <f>H112+I112</f>
        <v>#REF!</v>
      </c>
      <c r="L112" s="211" t="e">
        <f>H112+J112</f>
        <v>#REF!</v>
      </c>
      <c r="M112" s="211" t="e">
        <f t="shared" ref="M112:N112" si="78">I112+K112</f>
        <v>#REF!</v>
      </c>
      <c r="N112" s="211" t="e">
        <f t="shared" si="78"/>
        <v>#REF!</v>
      </c>
    </row>
    <row r="113" spans="1:14" s="20" customFormat="1" ht="12.75" hidden="1" customHeight="1" x14ac:dyDescent="0.2">
      <c r="A113" s="213" t="s">
        <v>329</v>
      </c>
      <c r="B113" s="206" t="s">
        <v>73</v>
      </c>
      <c r="C113" s="206" t="s">
        <v>233</v>
      </c>
      <c r="D113" s="206" t="s">
        <v>190</v>
      </c>
      <c r="E113" s="205" t="s">
        <v>400</v>
      </c>
      <c r="F113" s="206"/>
      <c r="G113" s="210"/>
      <c r="H113" s="210"/>
      <c r="I113" s="211" t="e">
        <f t="shared" ref="I113:N114" si="79">I114</f>
        <v>#REF!</v>
      </c>
      <c r="J113" s="211" t="e">
        <f t="shared" si="79"/>
        <v>#REF!</v>
      </c>
      <c r="K113" s="211" t="e">
        <f t="shared" si="79"/>
        <v>#REF!</v>
      </c>
      <c r="L113" s="211" t="e">
        <f t="shared" si="79"/>
        <v>#REF!</v>
      </c>
      <c r="M113" s="211" t="e">
        <f t="shared" si="79"/>
        <v>#REF!</v>
      </c>
      <c r="N113" s="211" t="e">
        <f t="shared" si="79"/>
        <v>#REF!</v>
      </c>
    </row>
    <row r="114" spans="1:14" ht="38.25" hidden="1" customHeight="1" x14ac:dyDescent="0.2">
      <c r="A114" s="220" t="s">
        <v>122</v>
      </c>
      <c r="B114" s="206" t="s">
        <v>73</v>
      </c>
      <c r="C114" s="206" t="s">
        <v>233</v>
      </c>
      <c r="D114" s="206" t="s">
        <v>190</v>
      </c>
      <c r="E114" s="205" t="s">
        <v>404</v>
      </c>
      <c r="F114" s="206"/>
      <c r="G114" s="210"/>
      <c r="H114" s="210"/>
      <c r="I114" s="211" t="e">
        <f t="shared" si="79"/>
        <v>#REF!</v>
      </c>
      <c r="J114" s="211" t="e">
        <f t="shared" si="79"/>
        <v>#REF!</v>
      </c>
      <c r="K114" s="211" t="e">
        <f t="shared" si="79"/>
        <v>#REF!</v>
      </c>
      <c r="L114" s="211" t="e">
        <f t="shared" si="79"/>
        <v>#REF!</v>
      </c>
      <c r="M114" s="211" t="e">
        <f t="shared" si="79"/>
        <v>#REF!</v>
      </c>
      <c r="N114" s="211" t="e">
        <f t="shared" si="79"/>
        <v>#REF!</v>
      </c>
    </row>
    <row r="115" spans="1:14" ht="23.25" hidden="1" customHeight="1" x14ac:dyDescent="0.2">
      <c r="A115" s="213" t="s">
        <v>320</v>
      </c>
      <c r="B115" s="206" t="s">
        <v>73</v>
      </c>
      <c r="C115" s="206" t="s">
        <v>233</v>
      </c>
      <c r="D115" s="206" t="s">
        <v>190</v>
      </c>
      <c r="E115" s="205" t="s">
        <v>405</v>
      </c>
      <c r="F115" s="206" t="s">
        <v>321</v>
      </c>
      <c r="G115" s="210"/>
      <c r="H115" s="210"/>
      <c r="I115" s="211" t="e">
        <f>#REF!+G115</f>
        <v>#REF!</v>
      </c>
      <c r="J115" s="211" t="e">
        <f>#REF!+I115</f>
        <v>#REF!</v>
      </c>
      <c r="K115" s="211" t="e">
        <f>#REF!+I115</f>
        <v>#REF!</v>
      </c>
      <c r="L115" s="211" t="e">
        <f>F115+J115</f>
        <v>#REF!</v>
      </c>
      <c r="M115" s="211" t="e">
        <f t="shared" ref="M115:N115" si="80">G115+K115</f>
        <v>#REF!</v>
      </c>
      <c r="N115" s="211" t="e">
        <f t="shared" si="80"/>
        <v>#REF!</v>
      </c>
    </row>
    <row r="116" spans="1:14" ht="27" hidden="1" customHeight="1" x14ac:dyDescent="0.2">
      <c r="A116" s="213" t="s">
        <v>401</v>
      </c>
      <c r="B116" s="206" t="s">
        <v>73</v>
      </c>
      <c r="C116" s="206" t="s">
        <v>233</v>
      </c>
      <c r="D116" s="206" t="s">
        <v>190</v>
      </c>
      <c r="E116" s="205" t="s">
        <v>403</v>
      </c>
      <c r="F116" s="206"/>
      <c r="G116" s="210"/>
      <c r="H116" s="210"/>
      <c r="I116" s="211" t="e">
        <f>I117+I118+I119+I120</f>
        <v>#REF!</v>
      </c>
      <c r="J116" s="211" t="e">
        <f>J117+J118+J119+J120</f>
        <v>#REF!</v>
      </c>
      <c r="K116" s="211" t="e">
        <f>K117+K118+K119+K120</f>
        <v>#REF!</v>
      </c>
      <c r="L116" s="211" t="e">
        <f>L117+L118+L119+L120</f>
        <v>#REF!</v>
      </c>
      <c r="M116" s="211" t="e">
        <f t="shared" ref="M116:N116" si="81">M117+M118+M119+M120</f>
        <v>#REF!</v>
      </c>
      <c r="N116" s="211" t="e">
        <f t="shared" si="81"/>
        <v>#REF!</v>
      </c>
    </row>
    <row r="117" spans="1:14" ht="23.25" hidden="1" customHeight="1" x14ac:dyDescent="0.2">
      <c r="A117" s="213" t="s">
        <v>95</v>
      </c>
      <c r="B117" s="206" t="s">
        <v>73</v>
      </c>
      <c r="C117" s="206" t="s">
        <v>233</v>
      </c>
      <c r="D117" s="206" t="s">
        <v>190</v>
      </c>
      <c r="E117" s="206" t="s">
        <v>406</v>
      </c>
      <c r="F117" s="206" t="s">
        <v>96</v>
      </c>
      <c r="G117" s="210"/>
      <c r="H117" s="210"/>
      <c r="I117" s="211" t="e">
        <f>#REF!+G117</f>
        <v>#REF!</v>
      </c>
      <c r="J117" s="211" t="e">
        <f>G117+I117</f>
        <v>#REF!</v>
      </c>
      <c r="K117" s="211" t="e">
        <f>H117+I117</f>
        <v>#REF!</v>
      </c>
      <c r="L117" s="211" t="e">
        <f t="shared" ref="L117:L120" si="82">H117+J117</f>
        <v>#REF!</v>
      </c>
      <c r="M117" s="211" t="e">
        <f t="shared" ref="M117:M120" si="83">I117+K117</f>
        <v>#REF!</v>
      </c>
      <c r="N117" s="211" t="e">
        <f t="shared" ref="N117:N120" si="84">J117+L117</f>
        <v>#REF!</v>
      </c>
    </row>
    <row r="118" spans="1:14" ht="31.5" hidden="1" customHeight="1" x14ac:dyDescent="0.2">
      <c r="A118" s="213" t="s">
        <v>93</v>
      </c>
      <c r="B118" s="206" t="s">
        <v>73</v>
      </c>
      <c r="C118" s="206" t="s">
        <v>233</v>
      </c>
      <c r="D118" s="206" t="s">
        <v>190</v>
      </c>
      <c r="E118" s="206" t="s">
        <v>406</v>
      </c>
      <c r="F118" s="206" t="s">
        <v>94</v>
      </c>
      <c r="G118" s="210"/>
      <c r="H118" s="210"/>
      <c r="I118" s="211" t="e">
        <f>#REF!+G118</f>
        <v>#REF!</v>
      </c>
      <c r="J118" s="211" t="e">
        <f>G118+I118</f>
        <v>#REF!</v>
      </c>
      <c r="K118" s="211" t="e">
        <f>H118+I118</f>
        <v>#REF!</v>
      </c>
      <c r="L118" s="211" t="e">
        <f t="shared" si="82"/>
        <v>#REF!</v>
      </c>
      <c r="M118" s="211" t="e">
        <f t="shared" si="83"/>
        <v>#REF!</v>
      </c>
      <c r="N118" s="211" t="e">
        <f t="shared" si="84"/>
        <v>#REF!</v>
      </c>
    </row>
    <row r="119" spans="1:14" ht="23.25" hidden="1" customHeight="1" x14ac:dyDescent="0.2">
      <c r="A119" s="213" t="s">
        <v>103</v>
      </c>
      <c r="B119" s="206" t="s">
        <v>73</v>
      </c>
      <c r="C119" s="206" t="s">
        <v>233</v>
      </c>
      <c r="D119" s="206" t="s">
        <v>190</v>
      </c>
      <c r="E119" s="206" t="s">
        <v>406</v>
      </c>
      <c r="F119" s="206" t="s">
        <v>104</v>
      </c>
      <c r="G119" s="210"/>
      <c r="H119" s="210"/>
      <c r="I119" s="211" t="e">
        <f>#REF!+G119</f>
        <v>#REF!</v>
      </c>
      <c r="J119" s="211" t="e">
        <f>G119+I119</f>
        <v>#REF!</v>
      </c>
      <c r="K119" s="211" t="e">
        <f>H119+I119</f>
        <v>#REF!</v>
      </c>
      <c r="L119" s="211" t="e">
        <f t="shared" si="82"/>
        <v>#REF!</v>
      </c>
      <c r="M119" s="211" t="e">
        <f t="shared" si="83"/>
        <v>#REF!</v>
      </c>
      <c r="N119" s="211" t="e">
        <f t="shared" si="84"/>
        <v>#REF!</v>
      </c>
    </row>
    <row r="120" spans="1:14" ht="23.25" hidden="1" customHeight="1" x14ac:dyDescent="0.2">
      <c r="A120" s="213" t="s">
        <v>105</v>
      </c>
      <c r="B120" s="206" t="s">
        <v>73</v>
      </c>
      <c r="C120" s="206" t="s">
        <v>233</v>
      </c>
      <c r="D120" s="206" t="s">
        <v>190</v>
      </c>
      <c r="E120" s="206" t="s">
        <v>406</v>
      </c>
      <c r="F120" s="206" t="s">
        <v>106</v>
      </c>
      <c r="G120" s="210"/>
      <c r="H120" s="210"/>
      <c r="I120" s="211" t="e">
        <f>#REF!+G120</f>
        <v>#REF!</v>
      </c>
      <c r="J120" s="211" t="e">
        <f>G120+I120</f>
        <v>#REF!</v>
      </c>
      <c r="K120" s="211" t="e">
        <f>H120+I120</f>
        <v>#REF!</v>
      </c>
      <c r="L120" s="211" t="e">
        <f t="shared" si="82"/>
        <v>#REF!</v>
      </c>
      <c r="M120" s="211" t="e">
        <f t="shared" si="83"/>
        <v>#REF!</v>
      </c>
      <c r="N120" s="211" t="e">
        <f t="shared" si="84"/>
        <v>#REF!</v>
      </c>
    </row>
    <row r="121" spans="1:14" ht="17.25" hidden="1" customHeight="1" x14ac:dyDescent="0.2">
      <c r="A121" s="213" t="s">
        <v>418</v>
      </c>
      <c r="B121" s="206" t="s">
        <v>73</v>
      </c>
      <c r="C121" s="206" t="s">
        <v>233</v>
      </c>
      <c r="D121" s="206" t="s">
        <v>190</v>
      </c>
      <c r="E121" s="205" t="s">
        <v>426</v>
      </c>
      <c r="F121" s="206"/>
      <c r="G121" s="210"/>
      <c r="H121" s="210"/>
      <c r="I121" s="211">
        <f>I122+I123</f>
        <v>-4766.3</v>
      </c>
      <c r="J121" s="211">
        <f>J122+J123</f>
        <v>-4766.3</v>
      </c>
      <c r="K121" s="211">
        <f>K122+K123</f>
        <v>-4766.3</v>
      </c>
      <c r="L121" s="211">
        <f>L122+L123</f>
        <v>-4766.3</v>
      </c>
      <c r="M121" s="211">
        <f t="shared" ref="M121:N121" si="85">M122+M123</f>
        <v>-9532.6</v>
      </c>
      <c r="N121" s="211">
        <f t="shared" si="85"/>
        <v>-9532.6</v>
      </c>
    </row>
    <row r="122" spans="1:14" ht="18.75" hidden="1" customHeight="1" x14ac:dyDescent="0.2">
      <c r="A122" s="213" t="s">
        <v>93</v>
      </c>
      <c r="B122" s="206" t="s">
        <v>73</v>
      </c>
      <c r="C122" s="206" t="s">
        <v>233</v>
      </c>
      <c r="D122" s="206" t="s">
        <v>190</v>
      </c>
      <c r="E122" s="205" t="s">
        <v>426</v>
      </c>
      <c r="F122" s="206" t="s">
        <v>94</v>
      </c>
      <c r="G122" s="210"/>
      <c r="H122" s="210"/>
      <c r="I122" s="211">
        <v>-100</v>
      </c>
      <c r="J122" s="211">
        <f>G122+I122</f>
        <v>-100</v>
      </c>
      <c r="K122" s="211">
        <v>-100</v>
      </c>
      <c r="L122" s="211">
        <f>H122+J122</f>
        <v>-100</v>
      </c>
      <c r="M122" s="211">
        <f t="shared" ref="M122:N123" si="86">I122+K122</f>
        <v>-200</v>
      </c>
      <c r="N122" s="211">
        <f t="shared" si="86"/>
        <v>-200</v>
      </c>
    </row>
    <row r="123" spans="1:14" ht="32.25" hidden="1" customHeight="1" x14ac:dyDescent="0.2">
      <c r="A123" s="213" t="s">
        <v>76</v>
      </c>
      <c r="B123" s="206" t="s">
        <v>73</v>
      </c>
      <c r="C123" s="206" t="s">
        <v>233</v>
      </c>
      <c r="D123" s="206" t="s">
        <v>190</v>
      </c>
      <c r="E123" s="205" t="s">
        <v>426</v>
      </c>
      <c r="F123" s="206" t="s">
        <v>77</v>
      </c>
      <c r="G123" s="210"/>
      <c r="H123" s="210"/>
      <c r="I123" s="211">
        <v>-4666.3</v>
      </c>
      <c r="J123" s="211">
        <f>G123+I123</f>
        <v>-4666.3</v>
      </c>
      <c r="K123" s="211">
        <v>-4666.3</v>
      </c>
      <c r="L123" s="211">
        <f>H123+J123</f>
        <v>-4666.3</v>
      </c>
      <c r="M123" s="211">
        <f t="shared" si="86"/>
        <v>-9332.6</v>
      </c>
      <c r="N123" s="211">
        <f t="shared" si="86"/>
        <v>-9332.6</v>
      </c>
    </row>
    <row r="124" spans="1:14" ht="32.25" customHeight="1" x14ac:dyDescent="0.2">
      <c r="A124" s="213" t="s">
        <v>967</v>
      </c>
      <c r="B124" s="206" t="s">
        <v>73</v>
      </c>
      <c r="C124" s="206" t="s">
        <v>233</v>
      </c>
      <c r="D124" s="206" t="s">
        <v>190</v>
      </c>
      <c r="E124" s="205" t="s">
        <v>727</v>
      </c>
      <c r="F124" s="206"/>
      <c r="G124" s="211">
        <f>G125</f>
        <v>0</v>
      </c>
      <c r="H124" s="211">
        <f>H125</f>
        <v>9786</v>
      </c>
      <c r="I124" s="211">
        <f>I125</f>
        <v>0</v>
      </c>
      <c r="J124" s="211">
        <f t="shared" ref="J124:J133" si="87">H124+I124</f>
        <v>9786</v>
      </c>
      <c r="K124" s="211" t="e">
        <f>K125+#REF!+#REF!+#REF!</f>
        <v>#REF!</v>
      </c>
      <c r="L124" s="211">
        <f>L125+L127+L126</f>
        <v>11330</v>
      </c>
      <c r="M124" s="211">
        <f>M125+M127+M126</f>
        <v>6078</v>
      </c>
      <c r="N124" s="211">
        <f>N125+N127+N126</f>
        <v>17408</v>
      </c>
    </row>
    <row r="125" spans="1:14" ht="32.25" customHeight="1" x14ac:dyDescent="0.2">
      <c r="A125" s="213" t="s">
        <v>76</v>
      </c>
      <c r="B125" s="206" t="s">
        <v>73</v>
      </c>
      <c r="C125" s="206" t="s">
        <v>233</v>
      </c>
      <c r="D125" s="206" t="s">
        <v>190</v>
      </c>
      <c r="E125" s="205" t="s">
        <v>727</v>
      </c>
      <c r="F125" s="206" t="s">
        <v>77</v>
      </c>
      <c r="G125" s="210"/>
      <c r="H125" s="210">
        <v>9786</v>
      </c>
      <c r="I125" s="211">
        <v>0</v>
      </c>
      <c r="J125" s="211">
        <f t="shared" si="87"/>
        <v>9786</v>
      </c>
      <c r="K125" s="211">
        <v>2036.5039999999999</v>
      </c>
      <c r="L125" s="211">
        <f>12830-1500</f>
        <v>11330</v>
      </c>
      <c r="M125" s="211">
        <f>2297+3681</f>
        <v>5978</v>
      </c>
      <c r="N125" s="211">
        <f>L125+M125</f>
        <v>17308</v>
      </c>
    </row>
    <row r="126" spans="1:14" ht="32.25" customHeight="1" x14ac:dyDescent="0.2">
      <c r="A126" s="217" t="s">
        <v>967</v>
      </c>
      <c r="B126" s="206" t="s">
        <v>73</v>
      </c>
      <c r="C126" s="206" t="s">
        <v>233</v>
      </c>
      <c r="D126" s="206" t="s">
        <v>190</v>
      </c>
      <c r="E126" s="205" t="s">
        <v>727</v>
      </c>
      <c r="F126" s="206" t="s">
        <v>79</v>
      </c>
      <c r="G126" s="210"/>
      <c r="H126" s="210"/>
      <c r="I126" s="211"/>
      <c r="J126" s="211"/>
      <c r="K126" s="211"/>
      <c r="L126" s="211">
        <v>0</v>
      </c>
      <c r="M126" s="211">
        <v>100</v>
      </c>
      <c r="N126" s="211">
        <f>L126+M126</f>
        <v>100</v>
      </c>
    </row>
    <row r="127" spans="1:14" ht="22.5" hidden="1" customHeight="1" x14ac:dyDescent="0.2">
      <c r="A127" s="213" t="s">
        <v>78</v>
      </c>
      <c r="B127" s="206" t="s">
        <v>73</v>
      </c>
      <c r="C127" s="206" t="s">
        <v>233</v>
      </c>
      <c r="D127" s="206" t="s">
        <v>190</v>
      </c>
      <c r="E127" s="205" t="s">
        <v>933</v>
      </c>
      <c r="F127" s="206" t="s">
        <v>79</v>
      </c>
      <c r="G127" s="210"/>
      <c r="H127" s="210"/>
      <c r="I127" s="211"/>
      <c r="J127" s="211"/>
      <c r="K127" s="211"/>
      <c r="L127" s="211">
        <v>0</v>
      </c>
      <c r="M127" s="211">
        <v>0</v>
      </c>
      <c r="N127" s="211">
        <f>L127+M127</f>
        <v>0</v>
      </c>
    </row>
    <row r="128" spans="1:14" ht="32.25" customHeight="1" x14ac:dyDescent="0.2">
      <c r="A128" s="213" t="s">
        <v>968</v>
      </c>
      <c r="B128" s="206" t="s">
        <v>73</v>
      </c>
      <c r="C128" s="206" t="s">
        <v>233</v>
      </c>
      <c r="D128" s="206" t="s">
        <v>190</v>
      </c>
      <c r="E128" s="205" t="s">
        <v>726</v>
      </c>
      <c r="F128" s="206"/>
      <c r="G128" s="211">
        <f>G129+G130</f>
        <v>0</v>
      </c>
      <c r="H128" s="211">
        <f>H129+H130</f>
        <v>5716</v>
      </c>
      <c r="I128" s="211">
        <f>I129+I130</f>
        <v>0</v>
      </c>
      <c r="J128" s="211">
        <f t="shared" si="87"/>
        <v>5716</v>
      </c>
      <c r="K128" s="211">
        <f>K129+K130+K131+K132</f>
        <v>1553.7640000000001</v>
      </c>
      <c r="L128" s="211">
        <f>L129+L130+L131+L132+L134</f>
        <v>6120</v>
      </c>
      <c r="M128" s="211">
        <f t="shared" ref="M128:N128" si="88">M129+M130+M131+M132+M134</f>
        <v>1853</v>
      </c>
      <c r="N128" s="211">
        <f t="shared" si="88"/>
        <v>7973</v>
      </c>
    </row>
    <row r="129" spans="1:14" ht="32.25" customHeight="1" x14ac:dyDescent="0.2">
      <c r="A129" s="213" t="s">
        <v>76</v>
      </c>
      <c r="B129" s="206" t="s">
        <v>73</v>
      </c>
      <c r="C129" s="206" t="s">
        <v>233</v>
      </c>
      <c r="D129" s="206" t="s">
        <v>190</v>
      </c>
      <c r="E129" s="205" t="s">
        <v>726</v>
      </c>
      <c r="F129" s="206" t="s">
        <v>77</v>
      </c>
      <c r="G129" s="210"/>
      <c r="H129" s="211">
        <v>5466</v>
      </c>
      <c r="I129" s="211">
        <v>0</v>
      </c>
      <c r="J129" s="211">
        <f t="shared" si="87"/>
        <v>5466</v>
      </c>
      <c r="K129" s="211">
        <v>1033.95</v>
      </c>
      <c r="L129" s="211">
        <f>6420-500</f>
        <v>5920</v>
      </c>
      <c r="M129" s="211">
        <f>275+1728</f>
        <v>2003</v>
      </c>
      <c r="N129" s="211">
        <f>L129+M129</f>
        <v>7923</v>
      </c>
    </row>
    <row r="130" spans="1:14" ht="19.5" customHeight="1" x14ac:dyDescent="0.2">
      <c r="A130" s="213" t="s">
        <v>78</v>
      </c>
      <c r="B130" s="206" t="s">
        <v>73</v>
      </c>
      <c r="C130" s="206" t="s">
        <v>233</v>
      </c>
      <c r="D130" s="206" t="s">
        <v>190</v>
      </c>
      <c r="E130" s="205" t="s">
        <v>726</v>
      </c>
      <c r="F130" s="206" t="s">
        <v>79</v>
      </c>
      <c r="G130" s="210"/>
      <c r="H130" s="211">
        <v>250</v>
      </c>
      <c r="I130" s="211">
        <v>0</v>
      </c>
      <c r="J130" s="211">
        <f t="shared" si="87"/>
        <v>250</v>
      </c>
      <c r="K130" s="211">
        <v>0</v>
      </c>
      <c r="L130" s="211">
        <v>200</v>
      </c>
      <c r="M130" s="211">
        <v>-150</v>
      </c>
      <c r="N130" s="211">
        <f>L130+M130</f>
        <v>50</v>
      </c>
    </row>
    <row r="131" spans="1:14" ht="19.5" hidden="1" customHeight="1" x14ac:dyDescent="0.2">
      <c r="A131" s="213" t="s">
        <v>78</v>
      </c>
      <c r="B131" s="206" t="s">
        <v>73</v>
      </c>
      <c r="C131" s="206" t="s">
        <v>233</v>
      </c>
      <c r="D131" s="206" t="s">
        <v>190</v>
      </c>
      <c r="E131" s="205" t="s">
        <v>893</v>
      </c>
      <c r="F131" s="206" t="s">
        <v>79</v>
      </c>
      <c r="G131" s="210"/>
      <c r="H131" s="211"/>
      <c r="I131" s="211"/>
      <c r="J131" s="211"/>
      <c r="K131" s="211">
        <v>519.81399999999996</v>
      </c>
      <c r="L131" s="211">
        <v>0</v>
      </c>
      <c r="M131" s="211"/>
      <c r="N131" s="211">
        <f t="shared" ref="N131:N134" si="89">L131+M131</f>
        <v>0</v>
      </c>
    </row>
    <row r="132" spans="1:14" ht="32.25" hidden="1" customHeight="1" x14ac:dyDescent="0.2">
      <c r="A132" s="213" t="s">
        <v>90</v>
      </c>
      <c r="B132" s="206" t="s">
        <v>73</v>
      </c>
      <c r="C132" s="206" t="s">
        <v>233</v>
      </c>
      <c r="D132" s="206" t="s">
        <v>190</v>
      </c>
      <c r="E132" s="205" t="s">
        <v>738</v>
      </c>
      <c r="F132" s="206"/>
      <c r="G132" s="210"/>
      <c r="H132" s="211">
        <f>H133</f>
        <v>3.8</v>
      </c>
      <c r="I132" s="211">
        <f>I133</f>
        <v>0</v>
      </c>
      <c r="J132" s="211">
        <f t="shared" si="87"/>
        <v>3.8</v>
      </c>
      <c r="K132" s="211">
        <f>K133</f>
        <v>0</v>
      </c>
      <c r="L132" s="211">
        <f>L133</f>
        <v>0</v>
      </c>
      <c r="M132" s="211"/>
      <c r="N132" s="211">
        <f t="shared" si="89"/>
        <v>0</v>
      </c>
    </row>
    <row r="133" spans="1:14" ht="19.5" hidden="1" customHeight="1" x14ac:dyDescent="0.2">
      <c r="A133" s="213" t="s">
        <v>78</v>
      </c>
      <c r="B133" s="206" t="s">
        <v>73</v>
      </c>
      <c r="C133" s="206" t="s">
        <v>233</v>
      </c>
      <c r="D133" s="206" t="s">
        <v>190</v>
      </c>
      <c r="E133" s="205" t="s">
        <v>738</v>
      </c>
      <c r="F133" s="206" t="s">
        <v>79</v>
      </c>
      <c r="G133" s="210"/>
      <c r="H133" s="211">
        <v>3.8</v>
      </c>
      <c r="I133" s="211"/>
      <c r="J133" s="211">
        <f t="shared" si="87"/>
        <v>3.8</v>
      </c>
      <c r="K133" s="211">
        <v>0</v>
      </c>
      <c r="L133" s="211">
        <v>0</v>
      </c>
      <c r="M133" s="211"/>
      <c r="N133" s="211">
        <f t="shared" si="89"/>
        <v>0</v>
      </c>
    </row>
    <row r="134" spans="1:14" ht="19.5" hidden="1" customHeight="1" x14ac:dyDescent="0.2">
      <c r="A134" s="213" t="s">
        <v>78</v>
      </c>
      <c r="B134" s="206" t="s">
        <v>73</v>
      </c>
      <c r="C134" s="206" t="s">
        <v>233</v>
      </c>
      <c r="D134" s="206" t="s">
        <v>190</v>
      </c>
      <c r="E134" s="205" t="s">
        <v>934</v>
      </c>
      <c r="F134" s="206" t="s">
        <v>79</v>
      </c>
      <c r="G134" s="210"/>
      <c r="H134" s="211"/>
      <c r="I134" s="211"/>
      <c r="J134" s="211"/>
      <c r="K134" s="211"/>
      <c r="L134" s="211">
        <v>0</v>
      </c>
      <c r="M134" s="211">
        <v>0</v>
      </c>
      <c r="N134" s="211">
        <f t="shared" si="89"/>
        <v>0</v>
      </c>
    </row>
    <row r="135" spans="1:14" ht="15" customHeight="1" x14ac:dyDescent="0.2">
      <c r="A135" s="299" t="s">
        <v>235</v>
      </c>
      <c r="B135" s="204" t="s">
        <v>73</v>
      </c>
      <c r="C135" s="204" t="s">
        <v>233</v>
      </c>
      <c r="D135" s="204" t="s">
        <v>196</v>
      </c>
      <c r="E135" s="204"/>
      <c r="F135" s="204"/>
      <c r="G135" s="229">
        <f>G155+G166+G181+G196</f>
        <v>0</v>
      </c>
      <c r="H135" s="229">
        <f t="shared" ref="H135:L135" si="90">H181+H196</f>
        <v>6841</v>
      </c>
      <c r="I135" s="229">
        <f t="shared" si="90"/>
        <v>0</v>
      </c>
      <c r="J135" s="229">
        <f t="shared" si="90"/>
        <v>6841</v>
      </c>
      <c r="K135" s="229">
        <f t="shared" si="90"/>
        <v>98.134</v>
      </c>
      <c r="L135" s="229">
        <f t="shared" si="90"/>
        <v>7129</v>
      </c>
      <c r="M135" s="229">
        <f t="shared" ref="M135:N135" si="91">M181+M196</f>
        <v>-4</v>
      </c>
      <c r="N135" s="229">
        <f t="shared" si="91"/>
        <v>7125</v>
      </c>
    </row>
    <row r="136" spans="1:14" ht="31.5" hidden="1" customHeight="1" x14ac:dyDescent="0.2">
      <c r="A136" s="213" t="s">
        <v>123</v>
      </c>
      <c r="B136" s="206" t="s">
        <v>73</v>
      </c>
      <c r="C136" s="206" t="s">
        <v>233</v>
      </c>
      <c r="D136" s="206" t="s">
        <v>196</v>
      </c>
      <c r="E136" s="214" t="s">
        <v>332</v>
      </c>
      <c r="F136" s="206"/>
      <c r="G136" s="210"/>
      <c r="H136" s="210"/>
      <c r="I136" s="211" t="e">
        <f>I137</f>
        <v>#REF!</v>
      </c>
      <c r="J136" s="211" t="e">
        <f>J137</f>
        <v>#REF!</v>
      </c>
      <c r="K136" s="211" t="e">
        <f>K137</f>
        <v>#REF!</v>
      </c>
      <c r="L136" s="211" t="e">
        <f>L137</f>
        <v>#REF!</v>
      </c>
      <c r="M136" s="211" t="e">
        <f t="shared" ref="M136:N136" si="92">M137</f>
        <v>#REF!</v>
      </c>
      <c r="N136" s="211" t="e">
        <f t="shared" si="92"/>
        <v>#REF!</v>
      </c>
    </row>
    <row r="137" spans="1:14" ht="15" hidden="1" x14ac:dyDescent="0.2">
      <c r="A137" s="213" t="s">
        <v>333</v>
      </c>
      <c r="B137" s="206" t="s">
        <v>73</v>
      </c>
      <c r="C137" s="206" t="s">
        <v>233</v>
      </c>
      <c r="D137" s="206" t="s">
        <v>196</v>
      </c>
      <c r="E137" s="214" t="s">
        <v>334</v>
      </c>
      <c r="F137" s="206"/>
      <c r="G137" s="210"/>
      <c r="H137" s="210"/>
      <c r="I137" s="211" t="e">
        <f>I138+I142+I141+I139+I140</f>
        <v>#REF!</v>
      </c>
      <c r="J137" s="211" t="e">
        <f>J138+J142+J141+J139+J140</f>
        <v>#REF!</v>
      </c>
      <c r="K137" s="211" t="e">
        <f>K138+K142+K141+K139+K140</f>
        <v>#REF!</v>
      </c>
      <c r="L137" s="211" t="e">
        <f>L138+L142+L141+L139+L140</f>
        <v>#REF!</v>
      </c>
      <c r="M137" s="211" t="e">
        <f t="shared" ref="M137:N137" si="93">M138+M142+M141+M139+M140</f>
        <v>#REF!</v>
      </c>
      <c r="N137" s="211" t="e">
        <f t="shared" si="93"/>
        <v>#REF!</v>
      </c>
    </row>
    <row r="138" spans="1:14" ht="12.75" hidden="1" customHeight="1" x14ac:dyDescent="0.2">
      <c r="A138" s="213" t="s">
        <v>320</v>
      </c>
      <c r="B138" s="206" t="s">
        <v>73</v>
      </c>
      <c r="C138" s="206" t="s">
        <v>233</v>
      </c>
      <c r="D138" s="206" t="s">
        <v>196</v>
      </c>
      <c r="E138" s="214" t="s">
        <v>334</v>
      </c>
      <c r="F138" s="206" t="s">
        <v>321</v>
      </c>
      <c r="G138" s="210"/>
      <c r="H138" s="210"/>
      <c r="I138" s="211" t="e">
        <f>#REF!+G138</f>
        <v>#REF!</v>
      </c>
      <c r="J138" s="211" t="e">
        <f>#REF!+I138</f>
        <v>#REF!</v>
      </c>
      <c r="K138" s="211" t="e">
        <f>#REF!+I138</f>
        <v>#REF!</v>
      </c>
      <c r="L138" s="211" t="e">
        <f>F138+J138</f>
        <v>#REF!</v>
      </c>
      <c r="M138" s="211" t="e">
        <f t="shared" ref="M138:N138" si="94">G138+K138</f>
        <v>#REF!</v>
      </c>
      <c r="N138" s="211" t="e">
        <f t="shared" si="94"/>
        <v>#REF!</v>
      </c>
    </row>
    <row r="139" spans="1:14" ht="15" hidden="1" x14ac:dyDescent="0.2">
      <c r="A139" s="213" t="s">
        <v>95</v>
      </c>
      <c r="B139" s="206" t="s">
        <v>73</v>
      </c>
      <c r="C139" s="206" t="s">
        <v>233</v>
      </c>
      <c r="D139" s="206" t="s">
        <v>196</v>
      </c>
      <c r="E139" s="214" t="s">
        <v>334</v>
      </c>
      <c r="F139" s="206" t="s">
        <v>96</v>
      </c>
      <c r="G139" s="210"/>
      <c r="H139" s="210"/>
      <c r="I139" s="211">
        <v>-665</v>
      </c>
      <c r="J139" s="211">
        <f>G139+I139</f>
        <v>-665</v>
      </c>
      <c r="K139" s="211">
        <v>-665</v>
      </c>
      <c r="L139" s="211">
        <f>H139+J139</f>
        <v>-665</v>
      </c>
      <c r="M139" s="211">
        <f t="shared" ref="M139:N139" si="95">I139+K139</f>
        <v>-1330</v>
      </c>
      <c r="N139" s="211">
        <f t="shared" si="95"/>
        <v>-1330</v>
      </c>
    </row>
    <row r="140" spans="1:14" ht="12.75" hidden="1" customHeight="1" x14ac:dyDescent="0.2">
      <c r="A140" s="213" t="s">
        <v>97</v>
      </c>
      <c r="B140" s="206" t="s">
        <v>73</v>
      </c>
      <c r="C140" s="206" t="s">
        <v>233</v>
      </c>
      <c r="D140" s="206" t="s">
        <v>196</v>
      </c>
      <c r="E140" s="214" t="s">
        <v>334</v>
      </c>
      <c r="F140" s="206" t="s">
        <v>98</v>
      </c>
      <c r="G140" s="210"/>
      <c r="H140" s="210"/>
      <c r="I140" s="211" t="e">
        <f>#REF!+G140</f>
        <v>#REF!</v>
      </c>
      <c r="J140" s="211" t="e">
        <f>#REF!+I140</f>
        <v>#REF!</v>
      </c>
      <c r="K140" s="211" t="e">
        <f>#REF!+I140</f>
        <v>#REF!</v>
      </c>
      <c r="L140" s="211" t="e">
        <f>F140+J140</f>
        <v>#REF!</v>
      </c>
      <c r="M140" s="211" t="e">
        <f t="shared" ref="M140:N140" si="96">G140+K140</f>
        <v>#REF!</v>
      </c>
      <c r="N140" s="211" t="e">
        <f t="shared" si="96"/>
        <v>#REF!</v>
      </c>
    </row>
    <row r="141" spans="1:14" ht="12.75" hidden="1" customHeight="1" x14ac:dyDescent="0.2">
      <c r="A141" s="213" t="s">
        <v>63</v>
      </c>
      <c r="B141" s="206" t="s">
        <v>73</v>
      </c>
      <c r="C141" s="206" t="s">
        <v>233</v>
      </c>
      <c r="D141" s="206" t="s">
        <v>196</v>
      </c>
      <c r="E141" s="214" t="s">
        <v>334</v>
      </c>
      <c r="F141" s="206" t="s">
        <v>64</v>
      </c>
      <c r="G141" s="210"/>
      <c r="H141" s="210"/>
      <c r="I141" s="211" t="e">
        <f>#REF!+G141</f>
        <v>#REF!</v>
      </c>
      <c r="J141" s="211" t="e">
        <f>G141+I141</f>
        <v>#REF!</v>
      </c>
      <c r="K141" s="211" t="e">
        <f>H141+I141</f>
        <v>#REF!</v>
      </c>
      <c r="L141" s="211" t="e">
        <f>H141+J141</f>
        <v>#REF!</v>
      </c>
      <c r="M141" s="211" t="e">
        <f t="shared" ref="M141:N141" si="97">I141+K141</f>
        <v>#REF!</v>
      </c>
      <c r="N141" s="211" t="e">
        <f t="shared" si="97"/>
        <v>#REF!</v>
      </c>
    </row>
    <row r="142" spans="1:14" ht="12.75" hidden="1" customHeight="1" x14ac:dyDescent="0.2">
      <c r="A142" s="213" t="s">
        <v>302</v>
      </c>
      <c r="B142" s="206" t="s">
        <v>73</v>
      </c>
      <c r="C142" s="206" t="s">
        <v>233</v>
      </c>
      <c r="D142" s="206" t="s">
        <v>196</v>
      </c>
      <c r="E142" s="214" t="s">
        <v>124</v>
      </c>
      <c r="F142" s="206" t="s">
        <v>321</v>
      </c>
      <c r="G142" s="210"/>
      <c r="H142" s="210"/>
      <c r="I142" s="211" t="e">
        <f>#REF!+G142</f>
        <v>#REF!</v>
      </c>
      <c r="J142" s="211" t="e">
        <f>#REF!+I142</f>
        <v>#REF!</v>
      </c>
      <c r="K142" s="211" t="e">
        <f>#REF!+I142</f>
        <v>#REF!</v>
      </c>
      <c r="L142" s="211" t="e">
        <f>F142+J142</f>
        <v>#REF!</v>
      </c>
      <c r="M142" s="211" t="e">
        <f t="shared" ref="M142:N143" si="98">G142+K142</f>
        <v>#REF!</v>
      </c>
      <c r="N142" s="211" t="e">
        <f t="shared" si="98"/>
        <v>#REF!</v>
      </c>
    </row>
    <row r="143" spans="1:14" ht="25.5" hidden="1" customHeight="1" x14ac:dyDescent="0.2">
      <c r="A143" s="213" t="s">
        <v>125</v>
      </c>
      <c r="B143" s="206" t="s">
        <v>73</v>
      </c>
      <c r="C143" s="206" t="s">
        <v>233</v>
      </c>
      <c r="D143" s="206" t="s">
        <v>196</v>
      </c>
      <c r="E143" s="206" t="s">
        <v>126</v>
      </c>
      <c r="F143" s="206"/>
      <c r="G143" s="210"/>
      <c r="H143" s="210"/>
      <c r="I143" s="211" t="e">
        <f>#REF!+G143</f>
        <v>#REF!</v>
      </c>
      <c r="J143" s="211" t="e">
        <f>#REF!+I143</f>
        <v>#REF!</v>
      </c>
      <c r="K143" s="211" t="e">
        <f>#REF!+I143</f>
        <v>#REF!</v>
      </c>
      <c r="L143" s="211" t="e">
        <f>F143+J143</f>
        <v>#REF!</v>
      </c>
      <c r="M143" s="211" t="e">
        <f t="shared" si="98"/>
        <v>#REF!</v>
      </c>
      <c r="N143" s="211" t="e">
        <f t="shared" si="98"/>
        <v>#REF!</v>
      </c>
    </row>
    <row r="144" spans="1:14" ht="38.25" hidden="1" customHeight="1" x14ac:dyDescent="0.2">
      <c r="A144" s="213" t="s">
        <v>335</v>
      </c>
      <c r="B144" s="206" t="s">
        <v>73</v>
      </c>
      <c r="C144" s="206" t="s">
        <v>233</v>
      </c>
      <c r="D144" s="206" t="s">
        <v>196</v>
      </c>
      <c r="E144" s="206" t="s">
        <v>336</v>
      </c>
      <c r="F144" s="206"/>
      <c r="G144" s="210"/>
      <c r="H144" s="210"/>
      <c r="I144" s="211" t="e">
        <f>I145</f>
        <v>#REF!</v>
      </c>
      <c r="J144" s="211" t="e">
        <f>J145</f>
        <v>#REF!</v>
      </c>
      <c r="K144" s="211" t="e">
        <f>K145</f>
        <v>#REF!</v>
      </c>
      <c r="L144" s="211" t="e">
        <f>L145</f>
        <v>#REF!</v>
      </c>
      <c r="M144" s="211" t="e">
        <f t="shared" ref="M144:N144" si="99">M145</f>
        <v>#REF!</v>
      </c>
      <c r="N144" s="211" t="e">
        <f t="shared" si="99"/>
        <v>#REF!</v>
      </c>
    </row>
    <row r="145" spans="1:14" ht="15" hidden="1" x14ac:dyDescent="0.2">
      <c r="A145" s="213" t="s">
        <v>299</v>
      </c>
      <c r="B145" s="206" t="s">
        <v>73</v>
      </c>
      <c r="C145" s="206" t="s">
        <v>233</v>
      </c>
      <c r="D145" s="206" t="s">
        <v>196</v>
      </c>
      <c r="E145" s="206" t="s">
        <v>337</v>
      </c>
      <c r="F145" s="206"/>
      <c r="G145" s="210"/>
      <c r="H145" s="210"/>
      <c r="I145" s="211" t="e">
        <f>I146+I147+I148+I149+I150+I152+I153+I154+I151</f>
        <v>#REF!</v>
      </c>
      <c r="J145" s="211" t="e">
        <f>J146+J147+J148+J149+J150+J152+J153+J154+J151</f>
        <v>#REF!</v>
      </c>
      <c r="K145" s="211" t="e">
        <f>K146+K147+K148+K149+K150+K152+K153+K154+K151</f>
        <v>#REF!</v>
      </c>
      <c r="L145" s="211" t="e">
        <f>L146+L147+L148+L149+L150+L152+L153+L154+L151</f>
        <v>#REF!</v>
      </c>
      <c r="M145" s="211" t="e">
        <f t="shared" ref="M145:N145" si="100">M146+M147+M148+M149+M150+M152+M153+M154+M151</f>
        <v>#REF!</v>
      </c>
      <c r="N145" s="211" t="e">
        <f t="shared" si="100"/>
        <v>#REF!</v>
      </c>
    </row>
    <row r="146" spans="1:14" ht="12.75" hidden="1" customHeight="1" x14ac:dyDescent="0.2">
      <c r="A146" s="213" t="s">
        <v>300</v>
      </c>
      <c r="B146" s="206" t="s">
        <v>73</v>
      </c>
      <c r="C146" s="206" t="s">
        <v>233</v>
      </c>
      <c r="D146" s="206" t="s">
        <v>196</v>
      </c>
      <c r="E146" s="206" t="s">
        <v>337</v>
      </c>
      <c r="F146" s="206" t="s">
        <v>301</v>
      </c>
      <c r="G146" s="210"/>
      <c r="H146" s="210"/>
      <c r="I146" s="211" t="e">
        <f>#REF!+G146</f>
        <v>#REF!</v>
      </c>
      <c r="J146" s="211" t="e">
        <f>G146+I146</f>
        <v>#REF!</v>
      </c>
      <c r="K146" s="211" t="e">
        <f>H146+I146</f>
        <v>#REF!</v>
      </c>
      <c r="L146" s="211" t="e">
        <f t="shared" ref="L146:L148" si="101">H146+J146</f>
        <v>#REF!</v>
      </c>
      <c r="M146" s="211" t="e">
        <f t="shared" ref="M146:M148" si="102">I146+K146</f>
        <v>#REF!</v>
      </c>
      <c r="N146" s="211" t="e">
        <f t="shared" ref="N146:N148" si="103">J146+L146</f>
        <v>#REF!</v>
      </c>
    </row>
    <row r="147" spans="1:14" ht="15" hidden="1" x14ac:dyDescent="0.2">
      <c r="A147" s="213" t="s">
        <v>95</v>
      </c>
      <c r="B147" s="206" t="s">
        <v>73</v>
      </c>
      <c r="C147" s="206" t="s">
        <v>233</v>
      </c>
      <c r="D147" s="206" t="s">
        <v>196</v>
      </c>
      <c r="E147" s="206" t="s">
        <v>337</v>
      </c>
      <c r="F147" s="206" t="s">
        <v>96</v>
      </c>
      <c r="G147" s="210"/>
      <c r="H147" s="210"/>
      <c r="I147" s="211" t="e">
        <f>#REF!+G147</f>
        <v>#REF!</v>
      </c>
      <c r="J147" s="211" t="e">
        <f>G147+I147</f>
        <v>#REF!</v>
      </c>
      <c r="K147" s="211" t="e">
        <f>H147+I147</f>
        <v>#REF!</v>
      </c>
      <c r="L147" s="211" t="e">
        <f t="shared" si="101"/>
        <v>#REF!</v>
      </c>
      <c r="M147" s="211" t="e">
        <f t="shared" si="102"/>
        <v>#REF!</v>
      </c>
      <c r="N147" s="211" t="e">
        <f t="shared" si="103"/>
        <v>#REF!</v>
      </c>
    </row>
    <row r="148" spans="1:14" ht="15" hidden="1" x14ac:dyDescent="0.2">
      <c r="A148" s="213" t="s">
        <v>97</v>
      </c>
      <c r="B148" s="206" t="s">
        <v>73</v>
      </c>
      <c r="C148" s="206" t="s">
        <v>233</v>
      </c>
      <c r="D148" s="206" t="s">
        <v>196</v>
      </c>
      <c r="E148" s="206" t="s">
        <v>337</v>
      </c>
      <c r="F148" s="206" t="s">
        <v>98</v>
      </c>
      <c r="G148" s="210"/>
      <c r="H148" s="210"/>
      <c r="I148" s="211" t="e">
        <f>#REF!+G148</f>
        <v>#REF!</v>
      </c>
      <c r="J148" s="211" t="e">
        <f>G148+I148</f>
        <v>#REF!</v>
      </c>
      <c r="K148" s="211" t="e">
        <f>H148+I148</f>
        <v>#REF!</v>
      </c>
      <c r="L148" s="211" t="e">
        <f t="shared" si="101"/>
        <v>#REF!</v>
      </c>
      <c r="M148" s="211" t="e">
        <f t="shared" si="102"/>
        <v>#REF!</v>
      </c>
      <c r="N148" s="211" t="e">
        <f t="shared" si="103"/>
        <v>#REF!</v>
      </c>
    </row>
    <row r="149" spans="1:14" ht="25.5" hidden="1" customHeight="1" x14ac:dyDescent="0.2">
      <c r="A149" s="213" t="s">
        <v>99</v>
      </c>
      <c r="B149" s="206" t="s">
        <v>73</v>
      </c>
      <c r="C149" s="206" t="s">
        <v>233</v>
      </c>
      <c r="D149" s="206" t="s">
        <v>196</v>
      </c>
      <c r="E149" s="206" t="s">
        <v>337</v>
      </c>
      <c r="F149" s="206" t="s">
        <v>100</v>
      </c>
      <c r="G149" s="210"/>
      <c r="H149" s="210"/>
      <c r="I149" s="211" t="e">
        <f>#REF!+G149</f>
        <v>#REF!</v>
      </c>
      <c r="J149" s="211" t="e">
        <f>#REF!+I149</f>
        <v>#REF!</v>
      </c>
      <c r="K149" s="211" t="e">
        <f>#REF!+I149</f>
        <v>#REF!</v>
      </c>
      <c r="L149" s="211" t="e">
        <f>F149+J149</f>
        <v>#REF!</v>
      </c>
      <c r="M149" s="211" t="e">
        <f t="shared" ref="M149:N150" si="104">G149+K149</f>
        <v>#REF!</v>
      </c>
      <c r="N149" s="211" t="e">
        <f t="shared" si="104"/>
        <v>#REF!</v>
      </c>
    </row>
    <row r="150" spans="1:14" ht="25.5" hidden="1" customHeight="1" x14ac:dyDescent="0.2">
      <c r="A150" s="213" t="s">
        <v>101</v>
      </c>
      <c r="B150" s="206" t="s">
        <v>73</v>
      </c>
      <c r="C150" s="206" t="s">
        <v>233</v>
      </c>
      <c r="D150" s="206" t="s">
        <v>196</v>
      </c>
      <c r="E150" s="206" t="s">
        <v>337</v>
      </c>
      <c r="F150" s="206" t="s">
        <v>102</v>
      </c>
      <c r="G150" s="210"/>
      <c r="H150" s="210"/>
      <c r="I150" s="211" t="e">
        <f>#REF!+G150</f>
        <v>#REF!</v>
      </c>
      <c r="J150" s="211" t="e">
        <f>#REF!+I150</f>
        <v>#REF!</v>
      </c>
      <c r="K150" s="211" t="e">
        <f>#REF!+I150</f>
        <v>#REF!</v>
      </c>
      <c r="L150" s="211" t="e">
        <f>F150+J150</f>
        <v>#REF!</v>
      </c>
      <c r="M150" s="211" t="e">
        <f t="shared" si="104"/>
        <v>#REF!</v>
      </c>
      <c r="N150" s="211" t="e">
        <f t="shared" si="104"/>
        <v>#REF!</v>
      </c>
    </row>
    <row r="151" spans="1:14" ht="25.5" hidden="1" customHeight="1" x14ac:dyDescent="0.25">
      <c r="A151" s="263" t="s">
        <v>99</v>
      </c>
      <c r="B151" s="206" t="s">
        <v>73</v>
      </c>
      <c r="C151" s="206" t="s">
        <v>233</v>
      </c>
      <c r="D151" s="206" t="s">
        <v>196</v>
      </c>
      <c r="E151" s="206" t="s">
        <v>337</v>
      </c>
      <c r="F151" s="206" t="s">
        <v>100</v>
      </c>
      <c r="G151" s="210"/>
      <c r="H151" s="210"/>
      <c r="I151" s="211">
        <f>G151</f>
        <v>0</v>
      </c>
      <c r="J151" s="211">
        <f>I151</f>
        <v>0</v>
      </c>
      <c r="K151" s="211">
        <f>I151</f>
        <v>0</v>
      </c>
      <c r="L151" s="211">
        <f>J151</f>
        <v>0</v>
      </c>
      <c r="M151" s="211">
        <f t="shared" ref="M151:N151" si="105">K151</f>
        <v>0</v>
      </c>
      <c r="N151" s="211">
        <f t="shared" si="105"/>
        <v>0</v>
      </c>
    </row>
    <row r="152" spans="1:14" ht="15" hidden="1" x14ac:dyDescent="0.2">
      <c r="A152" s="213" t="s">
        <v>93</v>
      </c>
      <c r="B152" s="206" t="s">
        <v>73</v>
      </c>
      <c r="C152" s="206" t="s">
        <v>233</v>
      </c>
      <c r="D152" s="206" t="s">
        <v>196</v>
      </c>
      <c r="E152" s="206" t="s">
        <v>337</v>
      </c>
      <c r="F152" s="206" t="s">
        <v>94</v>
      </c>
      <c r="G152" s="210"/>
      <c r="H152" s="210"/>
      <c r="I152" s="211" t="e">
        <f>#REF!+G152</f>
        <v>#REF!</v>
      </c>
      <c r="J152" s="211" t="e">
        <f>G152+I152</f>
        <v>#REF!</v>
      </c>
      <c r="K152" s="211" t="e">
        <f>H152+I152</f>
        <v>#REF!</v>
      </c>
      <c r="L152" s="211" t="e">
        <f t="shared" ref="L152:L154" si="106">H152+J152</f>
        <v>#REF!</v>
      </c>
      <c r="M152" s="211" t="e">
        <f t="shared" ref="M152:M154" si="107">I152+K152</f>
        <v>#REF!</v>
      </c>
      <c r="N152" s="211" t="e">
        <f t="shared" ref="N152:N154" si="108">J152+L152</f>
        <v>#REF!</v>
      </c>
    </row>
    <row r="153" spans="1:14" ht="15" hidden="1" x14ac:dyDescent="0.2">
      <c r="A153" s="213" t="s">
        <v>103</v>
      </c>
      <c r="B153" s="206" t="s">
        <v>73</v>
      </c>
      <c r="C153" s="206" t="s">
        <v>233</v>
      </c>
      <c r="D153" s="206" t="s">
        <v>196</v>
      </c>
      <c r="E153" s="206" t="s">
        <v>337</v>
      </c>
      <c r="F153" s="206" t="s">
        <v>104</v>
      </c>
      <c r="G153" s="210"/>
      <c r="H153" s="210"/>
      <c r="I153" s="211" t="e">
        <f>#REF!+G153</f>
        <v>#REF!</v>
      </c>
      <c r="J153" s="211" t="e">
        <f>G153+I153</f>
        <v>#REF!</v>
      </c>
      <c r="K153" s="211" t="e">
        <f>H153+I153</f>
        <v>#REF!</v>
      </c>
      <c r="L153" s="211" t="e">
        <f t="shared" si="106"/>
        <v>#REF!</v>
      </c>
      <c r="M153" s="211" t="e">
        <f t="shared" si="107"/>
        <v>#REF!</v>
      </c>
      <c r="N153" s="211" t="e">
        <f t="shared" si="108"/>
        <v>#REF!</v>
      </c>
    </row>
    <row r="154" spans="1:14" ht="15" hidden="1" x14ac:dyDescent="0.2">
      <c r="A154" s="213" t="s">
        <v>105</v>
      </c>
      <c r="B154" s="206" t="s">
        <v>73</v>
      </c>
      <c r="C154" s="206" t="s">
        <v>233</v>
      </c>
      <c r="D154" s="206" t="s">
        <v>196</v>
      </c>
      <c r="E154" s="206" t="s">
        <v>337</v>
      </c>
      <c r="F154" s="206" t="s">
        <v>106</v>
      </c>
      <c r="G154" s="210"/>
      <c r="H154" s="210"/>
      <c r="I154" s="211" t="e">
        <f>#REF!+G154</f>
        <v>#REF!</v>
      </c>
      <c r="J154" s="211" t="e">
        <f>G154+I154</f>
        <v>#REF!</v>
      </c>
      <c r="K154" s="211" t="e">
        <f>H154+I154</f>
        <v>#REF!</v>
      </c>
      <c r="L154" s="211" t="e">
        <f t="shared" si="106"/>
        <v>#REF!</v>
      </c>
      <c r="M154" s="211" t="e">
        <f t="shared" si="107"/>
        <v>#REF!</v>
      </c>
      <c r="N154" s="211" t="e">
        <f t="shared" si="108"/>
        <v>#REF!</v>
      </c>
    </row>
    <row r="155" spans="1:14" s="196" customFormat="1" ht="43.5" hidden="1" customHeight="1" x14ac:dyDescent="0.2">
      <c r="A155" s="213" t="s">
        <v>955</v>
      </c>
      <c r="B155" s="206" t="s">
        <v>73</v>
      </c>
      <c r="C155" s="206" t="s">
        <v>233</v>
      </c>
      <c r="D155" s="206" t="s">
        <v>196</v>
      </c>
      <c r="E155" s="205" t="s">
        <v>452</v>
      </c>
      <c r="F155" s="206"/>
      <c r="G155" s="210"/>
      <c r="H155" s="210"/>
      <c r="I155" s="211">
        <f>I156+I158</f>
        <v>-3535.64</v>
      </c>
      <c r="J155" s="211" t="e">
        <f>J156+J158</f>
        <v>#REF!</v>
      </c>
      <c r="K155" s="211">
        <f>K156+K158</f>
        <v>-3535.64</v>
      </c>
      <c r="L155" s="211" t="e">
        <f>L156+L158</f>
        <v>#REF!</v>
      </c>
      <c r="M155" s="211" t="e">
        <f t="shared" ref="M155:N155" si="109">M156+M158</f>
        <v>#REF!</v>
      </c>
      <c r="N155" s="211" t="e">
        <f t="shared" si="109"/>
        <v>#REF!</v>
      </c>
    </row>
    <row r="156" spans="1:14" s="196" customFormat="1" ht="30" hidden="1" customHeight="1" x14ac:dyDescent="0.2">
      <c r="A156" s="213" t="s">
        <v>945</v>
      </c>
      <c r="B156" s="206" t="s">
        <v>73</v>
      </c>
      <c r="C156" s="206" t="s">
        <v>233</v>
      </c>
      <c r="D156" s="206" t="s">
        <v>196</v>
      </c>
      <c r="E156" s="205" t="s">
        <v>451</v>
      </c>
      <c r="F156" s="206"/>
      <c r="G156" s="210"/>
      <c r="H156" s="210"/>
      <c r="I156" s="211">
        <f>I157</f>
        <v>-736.9</v>
      </c>
      <c r="J156" s="211" t="e">
        <f>J157</f>
        <v>#REF!</v>
      </c>
      <c r="K156" s="211">
        <f>K157</f>
        <v>-736.9</v>
      </c>
      <c r="L156" s="211" t="e">
        <f>L157</f>
        <v>#REF!</v>
      </c>
      <c r="M156" s="211" t="e">
        <f t="shared" ref="M156:N156" si="110">M157</f>
        <v>#REF!</v>
      </c>
      <c r="N156" s="211" t="e">
        <f t="shared" si="110"/>
        <v>#REF!</v>
      </c>
    </row>
    <row r="157" spans="1:14" s="196" customFormat="1" ht="18.75" hidden="1" customHeight="1" x14ac:dyDescent="0.2">
      <c r="A157" s="213" t="s">
        <v>95</v>
      </c>
      <c r="B157" s="206" t="s">
        <v>73</v>
      </c>
      <c r="C157" s="206" t="s">
        <v>233</v>
      </c>
      <c r="D157" s="206" t="s">
        <v>196</v>
      </c>
      <c r="E157" s="205" t="s">
        <v>451</v>
      </c>
      <c r="F157" s="206" t="s">
        <v>96</v>
      </c>
      <c r="G157" s="210"/>
      <c r="H157" s="210"/>
      <c r="I157" s="211">
        <v>-736.9</v>
      </c>
      <c r="J157" s="211" t="e">
        <f>#REF!+I157</f>
        <v>#REF!</v>
      </c>
      <c r="K157" s="211">
        <v>-736.9</v>
      </c>
      <c r="L157" s="211" t="e">
        <f>#REF!+J157</f>
        <v>#REF!</v>
      </c>
      <c r="M157" s="211" t="e">
        <f>#REF!+K157</f>
        <v>#REF!</v>
      </c>
      <c r="N157" s="211" t="e">
        <f>#REF!+L157</f>
        <v>#REF!</v>
      </c>
    </row>
    <row r="158" spans="1:14" s="196" customFormat="1" ht="30" hidden="1" customHeight="1" x14ac:dyDescent="0.2">
      <c r="A158" s="213" t="s">
        <v>956</v>
      </c>
      <c r="B158" s="206" t="s">
        <v>73</v>
      </c>
      <c r="C158" s="206" t="s">
        <v>233</v>
      </c>
      <c r="D158" s="206" t="s">
        <v>196</v>
      </c>
      <c r="E158" s="205" t="s">
        <v>479</v>
      </c>
      <c r="F158" s="206"/>
      <c r="G158" s="210"/>
      <c r="H158" s="210"/>
      <c r="I158" s="211">
        <f>I159+I161+I162+I163+I164+I165+I160</f>
        <v>-2798.74</v>
      </c>
      <c r="J158" s="211" t="e">
        <f>J159+J161+J162+J163+J164+J165+J160</f>
        <v>#REF!</v>
      </c>
      <c r="K158" s="211">
        <f>K159+K161+K162+K163+K164+K165+K160</f>
        <v>-2798.74</v>
      </c>
      <c r="L158" s="211" t="e">
        <f>L159+L161+L162+L163+L164+L165+L160</f>
        <v>#REF!</v>
      </c>
      <c r="M158" s="211" t="e">
        <f t="shared" ref="M158:N158" si="111">M159+M161+M162+M163+M164+M165+M160</f>
        <v>#REF!</v>
      </c>
      <c r="N158" s="211" t="e">
        <f t="shared" si="111"/>
        <v>#REF!</v>
      </c>
    </row>
    <row r="159" spans="1:14" s="196" customFormat="1" ht="15" hidden="1" customHeight="1" x14ac:dyDescent="0.2">
      <c r="A159" s="213" t="s">
        <v>95</v>
      </c>
      <c r="B159" s="206" t="s">
        <v>73</v>
      </c>
      <c r="C159" s="206" t="s">
        <v>233</v>
      </c>
      <c r="D159" s="206" t="s">
        <v>196</v>
      </c>
      <c r="E159" s="205" t="s">
        <v>479</v>
      </c>
      <c r="F159" s="206" t="s">
        <v>96</v>
      </c>
      <c r="G159" s="210"/>
      <c r="H159" s="210"/>
      <c r="I159" s="211">
        <v>-2211.37</v>
      </c>
      <c r="J159" s="211" t="e">
        <f>#REF!+I159</f>
        <v>#REF!</v>
      </c>
      <c r="K159" s="211">
        <v>-2211.37</v>
      </c>
      <c r="L159" s="211" t="e">
        <f>#REF!+J159</f>
        <v>#REF!</v>
      </c>
      <c r="M159" s="211" t="e">
        <f>#REF!+K159</f>
        <v>#REF!</v>
      </c>
      <c r="N159" s="211" t="e">
        <f>#REF!+L159</f>
        <v>#REF!</v>
      </c>
    </row>
    <row r="160" spans="1:14" s="196" customFormat="1" ht="21" hidden="1" customHeight="1" x14ac:dyDescent="0.2">
      <c r="A160" s="213" t="s">
        <v>493</v>
      </c>
      <c r="B160" s="206" t="s">
        <v>73</v>
      </c>
      <c r="C160" s="206" t="s">
        <v>233</v>
      </c>
      <c r="D160" s="206" t="s">
        <v>196</v>
      </c>
      <c r="E160" s="205" t="s">
        <v>489</v>
      </c>
      <c r="F160" s="206" t="s">
        <v>96</v>
      </c>
      <c r="G160" s="210"/>
      <c r="H160" s="210"/>
      <c r="I160" s="211">
        <v>0</v>
      </c>
      <c r="J160" s="211" t="e">
        <f>#REF!+I160</f>
        <v>#REF!</v>
      </c>
      <c r="K160" s="211">
        <v>0</v>
      </c>
      <c r="L160" s="211" t="e">
        <f>#REF!+J160</f>
        <v>#REF!</v>
      </c>
      <c r="M160" s="211" t="e">
        <f>#REF!+K160</f>
        <v>#REF!</v>
      </c>
      <c r="N160" s="211" t="e">
        <f>#REF!+L160</f>
        <v>#REF!</v>
      </c>
    </row>
    <row r="161" spans="1:14" s="196" customFormat="1" ht="18" hidden="1" customHeight="1" x14ac:dyDescent="0.2">
      <c r="A161" s="213" t="s">
        <v>97</v>
      </c>
      <c r="B161" s="206" t="s">
        <v>73</v>
      </c>
      <c r="C161" s="206" t="s">
        <v>233</v>
      </c>
      <c r="D161" s="206" t="s">
        <v>196</v>
      </c>
      <c r="E161" s="205" t="s">
        <v>479</v>
      </c>
      <c r="F161" s="206" t="s">
        <v>98</v>
      </c>
      <c r="G161" s="210"/>
      <c r="H161" s="210"/>
      <c r="I161" s="211">
        <v>-106</v>
      </c>
      <c r="J161" s="211" t="e">
        <f>#REF!+I161</f>
        <v>#REF!</v>
      </c>
      <c r="K161" s="211">
        <v>-106</v>
      </c>
      <c r="L161" s="211" t="e">
        <f>#REF!+J161</f>
        <v>#REF!</v>
      </c>
      <c r="M161" s="211" t="e">
        <f>#REF!+K161</f>
        <v>#REF!</v>
      </c>
      <c r="N161" s="211" t="e">
        <f>#REF!+L161</f>
        <v>#REF!</v>
      </c>
    </row>
    <row r="162" spans="1:14" s="196" customFormat="1" ht="21.75" hidden="1" customHeight="1" x14ac:dyDescent="0.2">
      <c r="A162" s="213" t="s">
        <v>99</v>
      </c>
      <c r="B162" s="206" t="s">
        <v>73</v>
      </c>
      <c r="C162" s="206" t="s">
        <v>233</v>
      </c>
      <c r="D162" s="206" t="s">
        <v>196</v>
      </c>
      <c r="E162" s="205" t="s">
        <v>479</v>
      </c>
      <c r="F162" s="206" t="s">
        <v>100</v>
      </c>
      <c r="G162" s="210"/>
      <c r="H162" s="210"/>
      <c r="I162" s="211">
        <v>-80</v>
      </c>
      <c r="J162" s="211" t="e">
        <f>#REF!+I162</f>
        <v>#REF!</v>
      </c>
      <c r="K162" s="211">
        <v>-80</v>
      </c>
      <c r="L162" s="211" t="e">
        <f>#REF!+J162</f>
        <v>#REF!</v>
      </c>
      <c r="M162" s="211" t="e">
        <f>#REF!+K162</f>
        <v>#REF!</v>
      </c>
      <c r="N162" s="211" t="e">
        <f>#REF!+L162</f>
        <v>#REF!</v>
      </c>
    </row>
    <row r="163" spans="1:14" s="196" customFormat="1" ht="20.25" hidden="1" customHeight="1" x14ac:dyDescent="0.2">
      <c r="A163" s="213" t="s">
        <v>93</v>
      </c>
      <c r="B163" s="206" t="s">
        <v>73</v>
      </c>
      <c r="C163" s="206" t="s">
        <v>233</v>
      </c>
      <c r="D163" s="206" t="s">
        <v>196</v>
      </c>
      <c r="E163" s="205" t="s">
        <v>479</v>
      </c>
      <c r="F163" s="206" t="s">
        <v>94</v>
      </c>
      <c r="G163" s="210"/>
      <c r="H163" s="210"/>
      <c r="I163" s="211">
        <v>-350</v>
      </c>
      <c r="J163" s="211" t="e">
        <f>#REF!+I163</f>
        <v>#REF!</v>
      </c>
      <c r="K163" s="211">
        <v>-350</v>
      </c>
      <c r="L163" s="211" t="e">
        <f>#REF!+J163</f>
        <v>#REF!</v>
      </c>
      <c r="M163" s="211" t="e">
        <f>#REF!+K163</f>
        <v>#REF!</v>
      </c>
      <c r="N163" s="211" t="e">
        <f>#REF!+L163</f>
        <v>#REF!</v>
      </c>
    </row>
    <row r="164" spans="1:14" s="196" customFormat="1" ht="18.75" hidden="1" customHeight="1" x14ac:dyDescent="0.2">
      <c r="A164" s="213" t="s">
        <v>103</v>
      </c>
      <c r="B164" s="206" t="s">
        <v>73</v>
      </c>
      <c r="C164" s="206" t="s">
        <v>233</v>
      </c>
      <c r="D164" s="206" t="s">
        <v>196</v>
      </c>
      <c r="E164" s="205" t="s">
        <v>479</v>
      </c>
      <c r="F164" s="206" t="s">
        <v>104</v>
      </c>
      <c r="G164" s="210"/>
      <c r="H164" s="210"/>
      <c r="I164" s="211">
        <v>-16</v>
      </c>
      <c r="J164" s="211" t="e">
        <f>#REF!+I164</f>
        <v>#REF!</v>
      </c>
      <c r="K164" s="211">
        <v>-16</v>
      </c>
      <c r="L164" s="211" t="e">
        <f>#REF!+J164</f>
        <v>#REF!</v>
      </c>
      <c r="M164" s="211" t="e">
        <f>#REF!+K164</f>
        <v>#REF!</v>
      </c>
      <c r="N164" s="211" t="e">
        <f>#REF!+L164</f>
        <v>#REF!</v>
      </c>
    </row>
    <row r="165" spans="1:14" s="196" customFormat="1" ht="18.75" hidden="1" customHeight="1" x14ac:dyDescent="0.2">
      <c r="A165" s="213" t="s">
        <v>105</v>
      </c>
      <c r="B165" s="206" t="s">
        <v>73</v>
      </c>
      <c r="C165" s="206" t="s">
        <v>233</v>
      </c>
      <c r="D165" s="206" t="s">
        <v>196</v>
      </c>
      <c r="E165" s="205" t="s">
        <v>479</v>
      </c>
      <c r="F165" s="206" t="s">
        <v>106</v>
      </c>
      <c r="G165" s="210"/>
      <c r="H165" s="210"/>
      <c r="I165" s="211">
        <v>-35.369999999999997</v>
      </c>
      <c r="J165" s="211" t="e">
        <f>#REF!+I165</f>
        <v>#REF!</v>
      </c>
      <c r="K165" s="211">
        <v>-35.369999999999997</v>
      </c>
      <c r="L165" s="211" t="e">
        <f>#REF!+J165</f>
        <v>#REF!</v>
      </c>
      <c r="M165" s="211" t="e">
        <f>#REF!+K165</f>
        <v>#REF!</v>
      </c>
      <c r="N165" s="211" t="e">
        <f>#REF!+L165</f>
        <v>#REF!</v>
      </c>
    </row>
    <row r="166" spans="1:14" s="196" customFormat="1" ht="27.75" hidden="1" customHeight="1" x14ac:dyDescent="0.2">
      <c r="A166" s="213" t="s">
        <v>967</v>
      </c>
      <c r="B166" s="206" t="s">
        <v>73</v>
      </c>
      <c r="C166" s="206" t="s">
        <v>233</v>
      </c>
      <c r="D166" s="206" t="s">
        <v>196</v>
      </c>
      <c r="E166" s="205" t="s">
        <v>446</v>
      </c>
      <c r="F166" s="206"/>
      <c r="G166" s="210"/>
      <c r="H166" s="210"/>
      <c r="I166" s="211">
        <f>I167</f>
        <v>-1000</v>
      </c>
      <c r="J166" s="211" t="e">
        <f>J167</f>
        <v>#REF!</v>
      </c>
      <c r="K166" s="211">
        <f>K167</f>
        <v>-1000</v>
      </c>
      <c r="L166" s="211" t="e">
        <f>L167</f>
        <v>#REF!</v>
      </c>
      <c r="M166" s="211" t="e">
        <f t="shared" ref="M166:N166" si="112">M167</f>
        <v>#REF!</v>
      </c>
      <c r="N166" s="211" t="e">
        <f t="shared" si="112"/>
        <v>#REF!</v>
      </c>
    </row>
    <row r="167" spans="1:14" s="196" customFormat="1" ht="21" hidden="1" customHeight="1" x14ac:dyDescent="0.2">
      <c r="A167" s="213" t="s">
        <v>93</v>
      </c>
      <c r="B167" s="206" t="s">
        <v>73</v>
      </c>
      <c r="C167" s="206" t="s">
        <v>233</v>
      </c>
      <c r="D167" s="206" t="s">
        <v>196</v>
      </c>
      <c r="E167" s="205" t="s">
        <v>446</v>
      </c>
      <c r="F167" s="206" t="s">
        <v>94</v>
      </c>
      <c r="G167" s="210"/>
      <c r="H167" s="210"/>
      <c r="I167" s="211">
        <v>-1000</v>
      </c>
      <c r="J167" s="211" t="e">
        <f>#REF!+I167</f>
        <v>#REF!</v>
      </c>
      <c r="K167" s="211">
        <v>-1000</v>
      </c>
      <c r="L167" s="211" t="e">
        <f>#REF!+J167</f>
        <v>#REF!</v>
      </c>
      <c r="M167" s="211" t="e">
        <f>#REF!+K167</f>
        <v>#REF!</v>
      </c>
      <c r="N167" s="211" t="e">
        <f>#REF!+L167</f>
        <v>#REF!</v>
      </c>
    </row>
    <row r="168" spans="1:14" s="196" customFormat="1" ht="16.5" hidden="1" customHeight="1" x14ac:dyDescent="0.2">
      <c r="A168" s="213" t="s">
        <v>402</v>
      </c>
      <c r="B168" s="206" t="s">
        <v>73</v>
      </c>
      <c r="C168" s="206" t="s">
        <v>233</v>
      </c>
      <c r="D168" s="206" t="s">
        <v>196</v>
      </c>
      <c r="E168" s="205" t="s">
        <v>62</v>
      </c>
      <c r="F168" s="206"/>
      <c r="G168" s="210"/>
      <c r="H168" s="210"/>
      <c r="I168" s="211">
        <f>I169</f>
        <v>-5377.74</v>
      </c>
      <c r="J168" s="211">
        <f>J169</f>
        <v>-5377.74</v>
      </c>
      <c r="K168" s="211">
        <f>K169</f>
        <v>-5377.74</v>
      </c>
      <c r="L168" s="211">
        <f>L169</f>
        <v>-5377.74</v>
      </c>
      <c r="M168" s="211">
        <f t="shared" ref="M168:N168" si="113">M169</f>
        <v>-10755.48</v>
      </c>
      <c r="N168" s="211">
        <f t="shared" si="113"/>
        <v>-10755.48</v>
      </c>
    </row>
    <row r="169" spans="1:14" s="196" customFormat="1" ht="20.25" hidden="1" customHeight="1" x14ac:dyDescent="0.2">
      <c r="A169" s="213" t="s">
        <v>419</v>
      </c>
      <c r="B169" s="206" t="s">
        <v>73</v>
      </c>
      <c r="C169" s="206" t="s">
        <v>233</v>
      </c>
      <c r="D169" s="206" t="s">
        <v>196</v>
      </c>
      <c r="E169" s="205" t="s">
        <v>427</v>
      </c>
      <c r="F169" s="206"/>
      <c r="G169" s="210"/>
      <c r="H169" s="210"/>
      <c r="I169" s="211">
        <f>I170+I171+I172+I173+I174+I175+I176</f>
        <v>-5377.74</v>
      </c>
      <c r="J169" s="211">
        <f>J170+J171+J172+J173+J174+J175+J176</f>
        <v>-5377.74</v>
      </c>
      <c r="K169" s="211">
        <f>K170+K171+K172+K173+K174+K175+K176</f>
        <v>-5377.74</v>
      </c>
      <c r="L169" s="211">
        <f>L170+L171+L172+L173+L174+L175+L176</f>
        <v>-5377.74</v>
      </c>
      <c r="M169" s="211">
        <f t="shared" ref="M169:N169" si="114">M170+M171+M172+M173+M174+M175+M176</f>
        <v>-10755.48</v>
      </c>
      <c r="N169" s="211">
        <f t="shared" si="114"/>
        <v>-10755.48</v>
      </c>
    </row>
    <row r="170" spans="1:14" s="196" customFormat="1" ht="18.75" hidden="1" customHeight="1" x14ac:dyDescent="0.2">
      <c r="A170" s="213" t="s">
        <v>93</v>
      </c>
      <c r="B170" s="206" t="s">
        <v>73</v>
      </c>
      <c r="C170" s="206" t="s">
        <v>233</v>
      </c>
      <c r="D170" s="206" t="s">
        <v>196</v>
      </c>
      <c r="E170" s="205" t="s">
        <v>427</v>
      </c>
      <c r="F170" s="206" t="s">
        <v>94</v>
      </c>
      <c r="G170" s="210"/>
      <c r="H170" s="210"/>
      <c r="I170" s="211">
        <v>-1595</v>
      </c>
      <c r="J170" s="211">
        <f t="shared" ref="J170:J176" si="115">G170+I170</f>
        <v>-1595</v>
      </c>
      <c r="K170" s="211">
        <v>-1595</v>
      </c>
      <c r="L170" s="211">
        <f t="shared" ref="L170:L176" si="116">H170+J170</f>
        <v>-1595</v>
      </c>
      <c r="M170" s="211">
        <f t="shared" ref="M170:M176" si="117">I170+K170</f>
        <v>-3190</v>
      </c>
      <c r="N170" s="211">
        <f t="shared" ref="N170:N176" si="118">J170+L170</f>
        <v>-3190</v>
      </c>
    </row>
    <row r="171" spans="1:14" s="196" customFormat="1" ht="18" hidden="1" customHeight="1" x14ac:dyDescent="0.2">
      <c r="A171" s="213" t="s">
        <v>95</v>
      </c>
      <c r="B171" s="206" t="s">
        <v>73</v>
      </c>
      <c r="C171" s="206" t="s">
        <v>233</v>
      </c>
      <c r="D171" s="206" t="s">
        <v>196</v>
      </c>
      <c r="E171" s="264" t="s">
        <v>428</v>
      </c>
      <c r="F171" s="206" t="s">
        <v>96</v>
      </c>
      <c r="G171" s="210"/>
      <c r="H171" s="210"/>
      <c r="I171" s="211">
        <v>-3191.37</v>
      </c>
      <c r="J171" s="211">
        <f t="shared" si="115"/>
        <v>-3191.37</v>
      </c>
      <c r="K171" s="211">
        <v>-3191.37</v>
      </c>
      <c r="L171" s="211">
        <f t="shared" si="116"/>
        <v>-3191.37</v>
      </c>
      <c r="M171" s="211">
        <f t="shared" si="117"/>
        <v>-6382.74</v>
      </c>
      <c r="N171" s="211">
        <f t="shared" si="118"/>
        <v>-6382.74</v>
      </c>
    </row>
    <row r="172" spans="1:14" s="196" customFormat="1" ht="18.75" hidden="1" customHeight="1" x14ac:dyDescent="0.2">
      <c r="A172" s="213" t="s">
        <v>97</v>
      </c>
      <c r="B172" s="206" t="s">
        <v>73</v>
      </c>
      <c r="C172" s="206" t="s">
        <v>233</v>
      </c>
      <c r="D172" s="206" t="s">
        <v>196</v>
      </c>
      <c r="E172" s="205" t="s">
        <v>428</v>
      </c>
      <c r="F172" s="206" t="s">
        <v>98</v>
      </c>
      <c r="G172" s="210"/>
      <c r="H172" s="210"/>
      <c r="I172" s="211">
        <v>-110</v>
      </c>
      <c r="J172" s="211">
        <f t="shared" si="115"/>
        <v>-110</v>
      </c>
      <c r="K172" s="211">
        <v>-110</v>
      </c>
      <c r="L172" s="211">
        <f t="shared" si="116"/>
        <v>-110</v>
      </c>
      <c r="M172" s="211">
        <f t="shared" si="117"/>
        <v>-220</v>
      </c>
      <c r="N172" s="211">
        <f t="shared" si="118"/>
        <v>-220</v>
      </c>
    </row>
    <row r="173" spans="1:14" s="196" customFormat="1" ht="15.75" hidden="1" customHeight="1" x14ac:dyDescent="0.25">
      <c r="A173" s="263" t="s">
        <v>99</v>
      </c>
      <c r="B173" s="206" t="s">
        <v>73</v>
      </c>
      <c r="C173" s="206" t="s">
        <v>233</v>
      </c>
      <c r="D173" s="206" t="s">
        <v>196</v>
      </c>
      <c r="E173" s="264" t="s">
        <v>428</v>
      </c>
      <c r="F173" s="206" t="s">
        <v>100</v>
      </c>
      <c r="G173" s="210"/>
      <c r="H173" s="210"/>
      <c r="I173" s="211">
        <v>-80</v>
      </c>
      <c r="J173" s="211">
        <f t="shared" si="115"/>
        <v>-80</v>
      </c>
      <c r="K173" s="211">
        <v>-80</v>
      </c>
      <c r="L173" s="211">
        <f t="shared" si="116"/>
        <v>-80</v>
      </c>
      <c r="M173" s="211">
        <f t="shared" si="117"/>
        <v>-160</v>
      </c>
      <c r="N173" s="211">
        <f t="shared" si="118"/>
        <v>-160</v>
      </c>
    </row>
    <row r="174" spans="1:14" s="196" customFormat="1" ht="18.75" hidden="1" customHeight="1" x14ac:dyDescent="0.2">
      <c r="A174" s="213" t="s">
        <v>93</v>
      </c>
      <c r="B174" s="206" t="s">
        <v>73</v>
      </c>
      <c r="C174" s="206" t="s">
        <v>233</v>
      </c>
      <c r="D174" s="206" t="s">
        <v>196</v>
      </c>
      <c r="E174" s="205" t="s">
        <v>428</v>
      </c>
      <c r="F174" s="206" t="s">
        <v>94</v>
      </c>
      <c r="G174" s="210"/>
      <c r="H174" s="210"/>
      <c r="I174" s="211">
        <v>-350</v>
      </c>
      <c r="J174" s="211">
        <f t="shared" si="115"/>
        <v>-350</v>
      </c>
      <c r="K174" s="211">
        <v>-350</v>
      </c>
      <c r="L174" s="211">
        <f t="shared" si="116"/>
        <v>-350</v>
      </c>
      <c r="M174" s="211">
        <f t="shared" si="117"/>
        <v>-700</v>
      </c>
      <c r="N174" s="211">
        <f t="shared" si="118"/>
        <v>-700</v>
      </c>
    </row>
    <row r="175" spans="1:14" s="196" customFormat="1" ht="15" hidden="1" customHeight="1" x14ac:dyDescent="0.2">
      <c r="A175" s="213" t="s">
        <v>103</v>
      </c>
      <c r="B175" s="206" t="s">
        <v>73</v>
      </c>
      <c r="C175" s="206" t="s">
        <v>233</v>
      </c>
      <c r="D175" s="206" t="s">
        <v>196</v>
      </c>
      <c r="E175" s="264" t="s">
        <v>428</v>
      </c>
      <c r="F175" s="206" t="s">
        <v>104</v>
      </c>
      <c r="G175" s="210"/>
      <c r="H175" s="210"/>
      <c r="I175" s="211">
        <v>-24.49</v>
      </c>
      <c r="J175" s="211">
        <f t="shared" si="115"/>
        <v>-24.49</v>
      </c>
      <c r="K175" s="211">
        <v>-24.49</v>
      </c>
      <c r="L175" s="211">
        <f t="shared" si="116"/>
        <v>-24.49</v>
      </c>
      <c r="M175" s="211">
        <f t="shared" si="117"/>
        <v>-48.98</v>
      </c>
      <c r="N175" s="211">
        <f t="shared" si="118"/>
        <v>-48.98</v>
      </c>
    </row>
    <row r="176" spans="1:14" s="196" customFormat="1" ht="15" hidden="1" customHeight="1" x14ac:dyDescent="0.2">
      <c r="A176" s="213" t="s">
        <v>105</v>
      </c>
      <c r="B176" s="206" t="s">
        <v>73</v>
      </c>
      <c r="C176" s="206" t="s">
        <v>233</v>
      </c>
      <c r="D176" s="206" t="s">
        <v>196</v>
      </c>
      <c r="E176" s="205" t="s">
        <v>428</v>
      </c>
      <c r="F176" s="206" t="s">
        <v>106</v>
      </c>
      <c r="G176" s="210"/>
      <c r="H176" s="210"/>
      <c r="I176" s="211">
        <v>-26.88</v>
      </c>
      <c r="J176" s="211">
        <f t="shared" si="115"/>
        <v>-26.88</v>
      </c>
      <c r="K176" s="211">
        <v>-26.88</v>
      </c>
      <c r="L176" s="211">
        <f t="shared" si="116"/>
        <v>-26.88</v>
      </c>
      <c r="M176" s="211">
        <f t="shared" si="117"/>
        <v>-53.76</v>
      </c>
      <c r="N176" s="211">
        <f t="shared" si="118"/>
        <v>-53.76</v>
      </c>
    </row>
    <row r="177" spans="1:14" s="196" customFormat="1" ht="22.5" hidden="1" customHeight="1" x14ac:dyDescent="0.2">
      <c r="A177" s="213" t="s">
        <v>281</v>
      </c>
      <c r="B177" s="206" t="s">
        <v>73</v>
      </c>
      <c r="C177" s="206" t="s">
        <v>204</v>
      </c>
      <c r="D177" s="206" t="s">
        <v>198</v>
      </c>
      <c r="E177" s="205"/>
      <c r="F177" s="206"/>
      <c r="G177" s="210"/>
      <c r="H177" s="210"/>
      <c r="I177" s="211">
        <f>I178+I179+I180</f>
        <v>0</v>
      </c>
      <c r="J177" s="211">
        <f>J178+J179+J180</f>
        <v>0</v>
      </c>
      <c r="K177" s="211">
        <f>K178+K179+K180</f>
        <v>0</v>
      </c>
      <c r="L177" s="211">
        <f>L178+L179+L180</f>
        <v>0</v>
      </c>
      <c r="M177" s="211">
        <f t="shared" ref="M177:N177" si="119">M178+M179+M180</f>
        <v>0</v>
      </c>
      <c r="N177" s="211">
        <f t="shared" si="119"/>
        <v>0</v>
      </c>
    </row>
    <row r="178" spans="1:14" s="196" customFormat="1" ht="21.75" hidden="1" customHeight="1" x14ac:dyDescent="0.2">
      <c r="A178" s="213" t="s">
        <v>95</v>
      </c>
      <c r="B178" s="206" t="s">
        <v>73</v>
      </c>
      <c r="C178" s="206" t="s">
        <v>204</v>
      </c>
      <c r="D178" s="206" t="s">
        <v>198</v>
      </c>
      <c r="E178" s="205" t="s">
        <v>485</v>
      </c>
      <c r="F178" s="206" t="s">
        <v>96</v>
      </c>
      <c r="G178" s="210"/>
      <c r="H178" s="210"/>
      <c r="I178" s="211">
        <v>0</v>
      </c>
      <c r="J178" s="211">
        <v>0</v>
      </c>
      <c r="K178" s="211">
        <v>0</v>
      </c>
      <c r="L178" s="211">
        <v>0</v>
      </c>
      <c r="M178" s="211">
        <v>0</v>
      </c>
      <c r="N178" s="211">
        <v>0</v>
      </c>
    </row>
    <row r="179" spans="1:14" s="196" customFormat="1" ht="44.25" hidden="1" customHeight="1" x14ac:dyDescent="0.2">
      <c r="A179" s="213" t="s">
        <v>76</v>
      </c>
      <c r="B179" s="206" t="s">
        <v>73</v>
      </c>
      <c r="C179" s="206" t="s">
        <v>204</v>
      </c>
      <c r="D179" s="206" t="s">
        <v>198</v>
      </c>
      <c r="E179" s="205" t="s">
        <v>480</v>
      </c>
      <c r="F179" s="206" t="s">
        <v>77</v>
      </c>
      <c r="G179" s="210"/>
      <c r="H179" s="210"/>
      <c r="I179" s="211">
        <v>0</v>
      </c>
      <c r="J179" s="211">
        <v>0</v>
      </c>
      <c r="K179" s="211">
        <v>0</v>
      </c>
      <c r="L179" s="211">
        <v>0</v>
      </c>
      <c r="M179" s="211">
        <v>0</v>
      </c>
      <c r="N179" s="211">
        <v>0</v>
      </c>
    </row>
    <row r="180" spans="1:14" s="196" customFormat="1" ht="45" hidden="1" customHeight="1" x14ac:dyDescent="0.2">
      <c r="A180" s="213" t="s">
        <v>76</v>
      </c>
      <c r="B180" s="206" t="s">
        <v>73</v>
      </c>
      <c r="C180" s="206" t="s">
        <v>204</v>
      </c>
      <c r="D180" s="206" t="s">
        <v>198</v>
      </c>
      <c r="E180" s="205" t="s">
        <v>480</v>
      </c>
      <c r="F180" s="206" t="s">
        <v>77</v>
      </c>
      <c r="G180" s="210"/>
      <c r="H180" s="210"/>
      <c r="I180" s="211">
        <v>0</v>
      </c>
      <c r="J180" s="211">
        <v>0</v>
      </c>
      <c r="K180" s="211">
        <v>0</v>
      </c>
      <c r="L180" s="211">
        <v>0</v>
      </c>
      <c r="M180" s="211">
        <v>0</v>
      </c>
      <c r="N180" s="211">
        <v>0</v>
      </c>
    </row>
    <row r="181" spans="1:14" s="196" customFormat="1" ht="36" customHeight="1" x14ac:dyDescent="0.2">
      <c r="A181" s="217" t="s">
        <v>945</v>
      </c>
      <c r="B181" s="206" t="s">
        <v>73</v>
      </c>
      <c r="C181" s="206" t="s">
        <v>233</v>
      </c>
      <c r="D181" s="206" t="s">
        <v>196</v>
      </c>
      <c r="E181" s="205" t="s">
        <v>824</v>
      </c>
      <c r="F181" s="206"/>
      <c r="G181" s="211">
        <f>G183+G186+G189+G190+G191+G192+G193</f>
        <v>0</v>
      </c>
      <c r="H181" s="211">
        <f t="shared" ref="H181:L181" si="120">H182+H185</f>
        <v>5841</v>
      </c>
      <c r="I181" s="211">
        <f t="shared" si="120"/>
        <v>0</v>
      </c>
      <c r="J181" s="211">
        <f t="shared" si="120"/>
        <v>5841</v>
      </c>
      <c r="K181" s="211">
        <f t="shared" si="120"/>
        <v>98.134</v>
      </c>
      <c r="L181" s="211">
        <f t="shared" si="120"/>
        <v>6629</v>
      </c>
      <c r="M181" s="211">
        <f t="shared" ref="M181:N181" si="121">M182+M185</f>
        <v>496</v>
      </c>
      <c r="N181" s="211">
        <f t="shared" si="121"/>
        <v>7125</v>
      </c>
    </row>
    <row r="182" spans="1:14" s="196" customFormat="1" ht="36" customHeight="1" x14ac:dyDescent="0.2">
      <c r="A182" s="217" t="s">
        <v>945</v>
      </c>
      <c r="B182" s="206" t="s">
        <v>73</v>
      </c>
      <c r="C182" s="206" t="s">
        <v>233</v>
      </c>
      <c r="D182" s="206" t="s">
        <v>196</v>
      </c>
      <c r="E182" s="205" t="s">
        <v>987</v>
      </c>
      <c r="F182" s="206"/>
      <c r="G182" s="265"/>
      <c r="H182" s="211">
        <f t="shared" ref="H182:L182" si="122">H183+H184</f>
        <v>716</v>
      </c>
      <c r="I182" s="211">
        <f t="shared" si="122"/>
        <v>606.62</v>
      </c>
      <c r="J182" s="211">
        <f t="shared" si="122"/>
        <v>1322.6200000000001</v>
      </c>
      <c r="K182" s="211">
        <f t="shared" si="122"/>
        <v>0</v>
      </c>
      <c r="L182" s="211">
        <f t="shared" si="122"/>
        <v>1323</v>
      </c>
      <c r="M182" s="211">
        <f t="shared" ref="M182:N182" si="123">M183+M184</f>
        <v>8</v>
      </c>
      <c r="N182" s="211">
        <f t="shared" si="123"/>
        <v>1331</v>
      </c>
    </row>
    <row r="183" spans="1:14" s="196" customFormat="1" ht="19.5" customHeight="1" x14ac:dyDescent="0.2">
      <c r="A183" s="217" t="s">
        <v>95</v>
      </c>
      <c r="B183" s="206" t="s">
        <v>73</v>
      </c>
      <c r="C183" s="206" t="s">
        <v>233</v>
      </c>
      <c r="D183" s="206" t="s">
        <v>196</v>
      </c>
      <c r="E183" s="205" t="s">
        <v>987</v>
      </c>
      <c r="F183" s="206" t="s">
        <v>96</v>
      </c>
      <c r="G183" s="210"/>
      <c r="H183" s="211">
        <v>716</v>
      </c>
      <c r="I183" s="211">
        <f>299.92</f>
        <v>299.92</v>
      </c>
      <c r="J183" s="211">
        <f>H183+I183</f>
        <v>1015.9200000000001</v>
      </c>
      <c r="K183" s="211">
        <v>0</v>
      </c>
      <c r="L183" s="211">
        <v>1016</v>
      </c>
      <c r="M183" s="211">
        <v>6</v>
      </c>
      <c r="N183" s="211">
        <f>L183+M183</f>
        <v>1022</v>
      </c>
    </row>
    <row r="184" spans="1:14" s="196" customFormat="1" ht="38.25" customHeight="1" x14ac:dyDescent="0.2">
      <c r="A184" s="227" t="s">
        <v>877</v>
      </c>
      <c r="B184" s="206" t="s">
        <v>73</v>
      </c>
      <c r="C184" s="206" t="s">
        <v>233</v>
      </c>
      <c r="D184" s="206" t="s">
        <v>196</v>
      </c>
      <c r="E184" s="205" t="s">
        <v>987</v>
      </c>
      <c r="F184" s="206" t="s">
        <v>875</v>
      </c>
      <c r="G184" s="210"/>
      <c r="H184" s="211">
        <v>0</v>
      </c>
      <c r="I184" s="211">
        <f>166+140.7</f>
        <v>306.7</v>
      </c>
      <c r="J184" s="211">
        <f>H184+I184</f>
        <v>306.7</v>
      </c>
      <c r="K184" s="211">
        <v>0</v>
      </c>
      <c r="L184" s="211">
        <v>307</v>
      </c>
      <c r="M184" s="211">
        <v>2</v>
      </c>
      <c r="N184" s="211">
        <f>L184+M184</f>
        <v>309</v>
      </c>
    </row>
    <row r="185" spans="1:14" s="196" customFormat="1" ht="27.75" customHeight="1" x14ac:dyDescent="0.2">
      <c r="A185" s="217" t="s">
        <v>945</v>
      </c>
      <c r="B185" s="206" t="s">
        <v>73</v>
      </c>
      <c r="C185" s="206" t="s">
        <v>233</v>
      </c>
      <c r="D185" s="206" t="s">
        <v>196</v>
      </c>
      <c r="E185" s="205" t="s">
        <v>824</v>
      </c>
      <c r="F185" s="206"/>
      <c r="G185" s="210"/>
      <c r="H185" s="211">
        <f>H186+H187+H188+H189+H190+H191+H192+H193</f>
        <v>5125</v>
      </c>
      <c r="I185" s="211">
        <f>I186+I187+I188+I189+I190+I191+I192+I193</f>
        <v>-606.62000000000012</v>
      </c>
      <c r="J185" s="211">
        <f>J186+J187+J188+J189+J190+J191+J192+J193</f>
        <v>4518.38</v>
      </c>
      <c r="K185" s="211">
        <f>K186+K187+K188+K189+K190+K191+K192+K193+K195</f>
        <v>98.134</v>
      </c>
      <c r="L185" s="211">
        <f>L187+L188+L189+L190+L191+L192+L193</f>
        <v>5306</v>
      </c>
      <c r="M185" s="211">
        <f>M187+M188+M189+M190+M191+M192+M193+M194+M195</f>
        <v>488</v>
      </c>
      <c r="N185" s="211">
        <f>N187+N188+N189+N190+N191+N192+N193+N194+N195</f>
        <v>5794</v>
      </c>
    </row>
    <row r="186" spans="1:14" s="196" customFormat="1" ht="18.75" hidden="1" customHeight="1" x14ac:dyDescent="0.2">
      <c r="A186" s="217" t="s">
        <v>95</v>
      </c>
      <c r="B186" s="206" t="s">
        <v>73</v>
      </c>
      <c r="C186" s="206" t="s">
        <v>233</v>
      </c>
      <c r="D186" s="206" t="s">
        <v>196</v>
      </c>
      <c r="E186" s="205" t="s">
        <v>833</v>
      </c>
      <c r="F186" s="206" t="s">
        <v>96</v>
      </c>
      <c r="G186" s="210"/>
      <c r="H186" s="211">
        <v>4525</v>
      </c>
      <c r="I186" s="211">
        <v>-4525</v>
      </c>
      <c r="J186" s="211">
        <f t="shared" ref="J186:J193" si="124">H186+I186</f>
        <v>0</v>
      </c>
      <c r="K186" s="211">
        <v>0</v>
      </c>
      <c r="L186" s="211">
        <f>I186+J186</f>
        <v>-4525</v>
      </c>
      <c r="M186" s="211"/>
      <c r="N186" s="211">
        <f>J186+K186</f>
        <v>0</v>
      </c>
    </row>
    <row r="187" spans="1:14" s="196" customFormat="1" ht="18.75" customHeight="1" x14ac:dyDescent="0.2">
      <c r="A187" s="217" t="s">
        <v>876</v>
      </c>
      <c r="B187" s="206" t="s">
        <v>73</v>
      </c>
      <c r="C187" s="206" t="s">
        <v>233</v>
      </c>
      <c r="D187" s="206" t="s">
        <v>196</v>
      </c>
      <c r="E187" s="205" t="s">
        <v>824</v>
      </c>
      <c r="F187" s="206" t="s">
        <v>811</v>
      </c>
      <c r="G187" s="210"/>
      <c r="H187" s="211">
        <v>0</v>
      </c>
      <c r="I187" s="211">
        <f>3475.42-465.92</f>
        <v>3009.5</v>
      </c>
      <c r="J187" s="211">
        <f>H187+I187</f>
        <v>3009.5</v>
      </c>
      <c r="K187" s="211">
        <v>75.38</v>
      </c>
      <c r="L187" s="211">
        <v>3606</v>
      </c>
      <c r="M187" s="211">
        <f>271+377</f>
        <v>648</v>
      </c>
      <c r="N187" s="211">
        <f>L187+M187</f>
        <v>4254</v>
      </c>
    </row>
    <row r="188" spans="1:14" s="196" customFormat="1" ht="37.5" customHeight="1" x14ac:dyDescent="0.2">
      <c r="A188" s="227" t="s">
        <v>879</v>
      </c>
      <c r="B188" s="206" t="s">
        <v>73</v>
      </c>
      <c r="C188" s="206" t="s">
        <v>233</v>
      </c>
      <c r="D188" s="206" t="s">
        <v>196</v>
      </c>
      <c r="E188" s="205" t="s">
        <v>824</v>
      </c>
      <c r="F188" s="206" t="s">
        <v>878</v>
      </c>
      <c r="G188" s="210"/>
      <c r="H188" s="211">
        <v>0</v>
      </c>
      <c r="I188" s="211">
        <f>1049.58-140.7</f>
        <v>908.87999999999988</v>
      </c>
      <c r="J188" s="211">
        <f>H188+I188</f>
        <v>908.87999999999988</v>
      </c>
      <c r="K188" s="211">
        <v>22.754000000000001</v>
      </c>
      <c r="L188" s="211">
        <v>1090</v>
      </c>
      <c r="M188" s="211">
        <f>81+114</f>
        <v>195</v>
      </c>
      <c r="N188" s="211">
        <f t="shared" ref="N188:N193" si="125">L188+M188</f>
        <v>1285</v>
      </c>
    </row>
    <row r="189" spans="1:14" s="196" customFormat="1" ht="15.75" customHeight="1" x14ac:dyDescent="0.2">
      <c r="A189" s="217" t="s">
        <v>931</v>
      </c>
      <c r="B189" s="206" t="s">
        <v>73</v>
      </c>
      <c r="C189" s="206" t="s">
        <v>233</v>
      </c>
      <c r="D189" s="206" t="s">
        <v>196</v>
      </c>
      <c r="E189" s="205" t="s">
        <v>824</v>
      </c>
      <c r="F189" s="206" t="s">
        <v>898</v>
      </c>
      <c r="G189" s="210"/>
      <c r="H189" s="211">
        <v>115</v>
      </c>
      <c r="I189" s="211">
        <v>-65</v>
      </c>
      <c r="J189" s="211">
        <f t="shared" si="124"/>
        <v>50</v>
      </c>
      <c r="K189" s="211">
        <v>-44.4</v>
      </c>
      <c r="L189" s="211">
        <v>50</v>
      </c>
      <c r="M189" s="211">
        <v>-50</v>
      </c>
      <c r="N189" s="211">
        <f t="shared" si="125"/>
        <v>0</v>
      </c>
    </row>
    <row r="190" spans="1:14" s="196" customFormat="1" ht="21" customHeight="1" x14ac:dyDescent="0.2">
      <c r="A190" s="217" t="s">
        <v>99</v>
      </c>
      <c r="B190" s="206" t="s">
        <v>73</v>
      </c>
      <c r="C190" s="206" t="s">
        <v>233</v>
      </c>
      <c r="D190" s="206" t="s">
        <v>196</v>
      </c>
      <c r="E190" s="205" t="s">
        <v>824</v>
      </c>
      <c r="F190" s="206" t="s">
        <v>100</v>
      </c>
      <c r="G190" s="210"/>
      <c r="H190" s="211">
        <v>80</v>
      </c>
      <c r="I190" s="211">
        <v>-30</v>
      </c>
      <c r="J190" s="211">
        <f t="shared" si="124"/>
        <v>50</v>
      </c>
      <c r="K190" s="211">
        <v>0</v>
      </c>
      <c r="L190" s="211">
        <v>105</v>
      </c>
      <c r="M190" s="211">
        <v>-50</v>
      </c>
      <c r="N190" s="211">
        <f t="shared" si="125"/>
        <v>55</v>
      </c>
    </row>
    <row r="191" spans="1:14" s="196" customFormat="1" ht="23.25" customHeight="1" x14ac:dyDescent="0.2">
      <c r="A191" s="217" t="s">
        <v>93</v>
      </c>
      <c r="B191" s="206" t="s">
        <v>73</v>
      </c>
      <c r="C191" s="206" t="s">
        <v>233</v>
      </c>
      <c r="D191" s="206" t="s">
        <v>196</v>
      </c>
      <c r="E191" s="205" t="s">
        <v>824</v>
      </c>
      <c r="F191" s="206" t="s">
        <v>94</v>
      </c>
      <c r="G191" s="210"/>
      <c r="H191" s="211">
        <v>350</v>
      </c>
      <c r="I191" s="211">
        <v>95</v>
      </c>
      <c r="J191" s="211">
        <f t="shared" si="124"/>
        <v>445</v>
      </c>
      <c r="K191" s="211">
        <v>44.4</v>
      </c>
      <c r="L191" s="211">
        <v>400</v>
      </c>
      <c r="M191" s="211">
        <v>-200</v>
      </c>
      <c r="N191" s="211">
        <f>L191+M191</f>
        <v>200</v>
      </c>
    </row>
    <row r="192" spans="1:14" s="196" customFormat="1" ht="15.75" customHeight="1" x14ac:dyDescent="0.2">
      <c r="A192" s="217" t="s">
        <v>103</v>
      </c>
      <c r="B192" s="206" t="s">
        <v>73</v>
      </c>
      <c r="C192" s="206" t="s">
        <v>233</v>
      </c>
      <c r="D192" s="206" t="s">
        <v>196</v>
      </c>
      <c r="E192" s="205" t="s">
        <v>824</v>
      </c>
      <c r="F192" s="206" t="s">
        <v>104</v>
      </c>
      <c r="G192" s="210"/>
      <c r="H192" s="211">
        <v>34</v>
      </c>
      <c r="I192" s="211">
        <v>0</v>
      </c>
      <c r="J192" s="211">
        <f t="shared" si="124"/>
        <v>34</v>
      </c>
      <c r="K192" s="211">
        <v>0</v>
      </c>
      <c r="L192" s="211">
        <f>I192+J192</f>
        <v>34</v>
      </c>
      <c r="M192" s="211">
        <v>-34</v>
      </c>
      <c r="N192" s="211">
        <f t="shared" si="125"/>
        <v>0</v>
      </c>
    </row>
    <row r="193" spans="1:14" s="196" customFormat="1" ht="15.75" customHeight="1" x14ac:dyDescent="0.2">
      <c r="A193" s="217" t="s">
        <v>105</v>
      </c>
      <c r="B193" s="206" t="s">
        <v>73</v>
      </c>
      <c r="C193" s="206" t="s">
        <v>233</v>
      </c>
      <c r="D193" s="206" t="s">
        <v>196</v>
      </c>
      <c r="E193" s="205" t="s">
        <v>824</v>
      </c>
      <c r="F193" s="206" t="s">
        <v>106</v>
      </c>
      <c r="G193" s="210"/>
      <c r="H193" s="211">
        <v>21</v>
      </c>
      <c r="I193" s="211">
        <v>0</v>
      </c>
      <c r="J193" s="211">
        <f t="shared" si="124"/>
        <v>21</v>
      </c>
      <c r="K193" s="211">
        <v>-3</v>
      </c>
      <c r="L193" s="211">
        <v>21</v>
      </c>
      <c r="M193" s="211">
        <v>-21</v>
      </c>
      <c r="N193" s="211">
        <f t="shared" si="125"/>
        <v>0</v>
      </c>
    </row>
    <row r="194" spans="1:14" s="196" customFormat="1" ht="15.75" hidden="1" customHeight="1" x14ac:dyDescent="0.2">
      <c r="A194" s="217" t="s">
        <v>876</v>
      </c>
      <c r="B194" s="206" t="s">
        <v>73</v>
      </c>
      <c r="C194" s="206" t="s">
        <v>233</v>
      </c>
      <c r="D194" s="206" t="s">
        <v>196</v>
      </c>
      <c r="E194" s="205" t="s">
        <v>1004</v>
      </c>
      <c r="F194" s="206" t="s">
        <v>811</v>
      </c>
      <c r="G194" s="210"/>
      <c r="H194" s="211"/>
      <c r="I194" s="211"/>
      <c r="J194" s="211"/>
      <c r="K194" s="211"/>
      <c r="L194" s="211">
        <v>0</v>
      </c>
      <c r="M194" s="211">
        <v>0</v>
      </c>
      <c r="N194" s="211">
        <f>L194+M194</f>
        <v>0</v>
      </c>
    </row>
    <row r="195" spans="1:14" s="196" customFormat="1" ht="34.5" hidden="1" customHeight="1" x14ac:dyDescent="0.2">
      <c r="A195" s="227" t="s">
        <v>879</v>
      </c>
      <c r="B195" s="206" t="s">
        <v>73</v>
      </c>
      <c r="C195" s="206" t="s">
        <v>233</v>
      </c>
      <c r="D195" s="206" t="s">
        <v>196</v>
      </c>
      <c r="E195" s="205" t="s">
        <v>1004</v>
      </c>
      <c r="F195" s="206" t="s">
        <v>878</v>
      </c>
      <c r="G195" s="210"/>
      <c r="H195" s="211"/>
      <c r="I195" s="211"/>
      <c r="J195" s="211"/>
      <c r="K195" s="211">
        <v>3</v>
      </c>
      <c r="L195" s="211">
        <v>0</v>
      </c>
      <c r="M195" s="211">
        <v>0</v>
      </c>
      <c r="N195" s="211">
        <f>L195+M195</f>
        <v>0</v>
      </c>
    </row>
    <row r="196" spans="1:14" s="196" customFormat="1" ht="33" customHeight="1" x14ac:dyDescent="0.2">
      <c r="A196" s="217" t="s">
        <v>967</v>
      </c>
      <c r="B196" s="206" t="s">
        <v>73</v>
      </c>
      <c r="C196" s="206" t="s">
        <v>233</v>
      </c>
      <c r="D196" s="206" t="s">
        <v>196</v>
      </c>
      <c r="E196" s="205" t="s">
        <v>727</v>
      </c>
      <c r="F196" s="206"/>
      <c r="G196" s="210"/>
      <c r="H196" s="211">
        <f>H197</f>
        <v>1000</v>
      </c>
      <c r="I196" s="211">
        <f>I197</f>
        <v>0</v>
      </c>
      <c r="J196" s="211">
        <f t="shared" ref="J196:J206" si="126">H196+I196</f>
        <v>1000</v>
      </c>
      <c r="K196" s="211">
        <f>K197</f>
        <v>0</v>
      </c>
      <c r="L196" s="211">
        <f>L197</f>
        <v>500</v>
      </c>
      <c r="M196" s="211">
        <f t="shared" ref="M196:N196" si="127">M197</f>
        <v>-500</v>
      </c>
      <c r="N196" s="211">
        <f t="shared" si="127"/>
        <v>0</v>
      </c>
    </row>
    <row r="197" spans="1:14" s="196" customFormat="1" ht="20.25" customHeight="1" x14ac:dyDescent="0.2">
      <c r="A197" s="217" t="s">
        <v>93</v>
      </c>
      <c r="B197" s="206" t="s">
        <v>73</v>
      </c>
      <c r="C197" s="206" t="s">
        <v>233</v>
      </c>
      <c r="D197" s="206" t="s">
        <v>196</v>
      </c>
      <c r="E197" s="205" t="s">
        <v>727</v>
      </c>
      <c r="F197" s="206" t="s">
        <v>94</v>
      </c>
      <c r="G197" s="210"/>
      <c r="H197" s="211">
        <v>1000</v>
      </c>
      <c r="I197" s="211">
        <v>0</v>
      </c>
      <c r="J197" s="211">
        <f t="shared" si="126"/>
        <v>1000</v>
      </c>
      <c r="K197" s="211">
        <v>0</v>
      </c>
      <c r="L197" s="211">
        <v>500</v>
      </c>
      <c r="M197" s="211">
        <v>-500</v>
      </c>
      <c r="N197" s="211">
        <f>L197+M197</f>
        <v>0</v>
      </c>
    </row>
    <row r="198" spans="1:14" s="19" customFormat="1" ht="20.25" customHeight="1" x14ac:dyDescent="0.2">
      <c r="A198" s="299" t="s">
        <v>65</v>
      </c>
      <c r="B198" s="204" t="s">
        <v>73</v>
      </c>
      <c r="C198" s="204">
        <v>10</v>
      </c>
      <c r="D198" s="204"/>
      <c r="E198" s="207"/>
      <c r="F198" s="204"/>
      <c r="G198" s="229">
        <f t="shared" ref="G198:K199" si="128">G199</f>
        <v>0</v>
      </c>
      <c r="H198" s="229">
        <f>H199</f>
        <v>485</v>
      </c>
      <c r="I198" s="229">
        <f t="shared" si="128"/>
        <v>0</v>
      </c>
      <c r="J198" s="229">
        <f t="shared" si="126"/>
        <v>485</v>
      </c>
      <c r="K198" s="229" t="e">
        <f t="shared" si="128"/>
        <v>#REF!</v>
      </c>
      <c r="L198" s="229">
        <f>L199</f>
        <v>760.2</v>
      </c>
      <c r="M198" s="229">
        <f t="shared" ref="M198:N199" si="129">M199</f>
        <v>-760.2</v>
      </c>
      <c r="N198" s="229">
        <f t="shared" si="129"/>
        <v>0</v>
      </c>
    </row>
    <row r="199" spans="1:14" s="196" customFormat="1" ht="20.25" customHeight="1" x14ac:dyDescent="0.2">
      <c r="A199" s="213" t="s">
        <v>277</v>
      </c>
      <c r="B199" s="206" t="s">
        <v>73</v>
      </c>
      <c r="C199" s="206">
        <v>10</v>
      </c>
      <c r="D199" s="206" t="s">
        <v>194</v>
      </c>
      <c r="E199" s="205"/>
      <c r="F199" s="206"/>
      <c r="G199" s="211">
        <f t="shared" si="128"/>
        <v>0</v>
      </c>
      <c r="H199" s="211">
        <f>H200</f>
        <v>485</v>
      </c>
      <c r="I199" s="211">
        <f t="shared" si="128"/>
        <v>0</v>
      </c>
      <c r="J199" s="211">
        <f t="shared" si="126"/>
        <v>485</v>
      </c>
      <c r="K199" s="211" t="e">
        <f t="shared" si="128"/>
        <v>#REF!</v>
      </c>
      <c r="L199" s="211">
        <f>L200</f>
        <v>760.2</v>
      </c>
      <c r="M199" s="211">
        <f t="shared" si="129"/>
        <v>-760.2</v>
      </c>
      <c r="N199" s="211">
        <f t="shared" si="129"/>
        <v>0</v>
      </c>
    </row>
    <row r="200" spans="1:14" s="196" customFormat="1" ht="20.25" customHeight="1" x14ac:dyDescent="0.2">
      <c r="A200" s="213" t="s">
        <v>499</v>
      </c>
      <c r="B200" s="206" t="s">
        <v>73</v>
      </c>
      <c r="C200" s="206">
        <v>10</v>
      </c>
      <c r="D200" s="206" t="s">
        <v>194</v>
      </c>
      <c r="E200" s="205" t="s">
        <v>735</v>
      </c>
      <c r="F200" s="206"/>
      <c r="G200" s="210">
        <v>0</v>
      </c>
      <c r="H200" s="211">
        <f>H201</f>
        <v>485</v>
      </c>
      <c r="I200" s="211">
        <f>I201</f>
        <v>0</v>
      </c>
      <c r="J200" s="211">
        <f t="shared" si="126"/>
        <v>485</v>
      </c>
      <c r="K200" s="211" t="e">
        <f>K201+#REF!+K202</f>
        <v>#REF!</v>
      </c>
      <c r="L200" s="211">
        <f>L201+L202</f>
        <v>760.2</v>
      </c>
      <c r="M200" s="211">
        <f t="shared" ref="M200:N200" si="130">M201+M202</f>
        <v>-760.2</v>
      </c>
      <c r="N200" s="211">
        <f t="shared" si="130"/>
        <v>0</v>
      </c>
    </row>
    <row r="201" spans="1:14" s="196" customFormat="1" ht="20.25" customHeight="1" x14ac:dyDescent="0.2">
      <c r="A201" s="213" t="s">
        <v>304</v>
      </c>
      <c r="B201" s="206" t="s">
        <v>73</v>
      </c>
      <c r="C201" s="206">
        <v>10</v>
      </c>
      <c r="D201" s="206" t="s">
        <v>194</v>
      </c>
      <c r="E201" s="205" t="s">
        <v>988</v>
      </c>
      <c r="F201" s="206" t="s">
        <v>305</v>
      </c>
      <c r="G201" s="210"/>
      <c r="H201" s="211">
        <v>485</v>
      </c>
      <c r="I201" s="211">
        <v>0</v>
      </c>
      <c r="J201" s="211">
        <f t="shared" si="126"/>
        <v>485</v>
      </c>
      <c r="K201" s="211">
        <v>0</v>
      </c>
      <c r="L201" s="211">
        <v>388</v>
      </c>
      <c r="M201" s="211">
        <v>-388</v>
      </c>
      <c r="N201" s="211">
        <f>L201+M201</f>
        <v>0</v>
      </c>
    </row>
    <row r="202" spans="1:14" s="196" customFormat="1" ht="20.25" customHeight="1" x14ac:dyDescent="0.2">
      <c r="A202" s="213" t="s">
        <v>304</v>
      </c>
      <c r="B202" s="206" t="s">
        <v>73</v>
      </c>
      <c r="C202" s="206">
        <v>10</v>
      </c>
      <c r="D202" s="206" t="s">
        <v>194</v>
      </c>
      <c r="E202" s="205" t="s">
        <v>894</v>
      </c>
      <c r="F202" s="206" t="s">
        <v>305</v>
      </c>
      <c r="G202" s="210"/>
      <c r="H202" s="211"/>
      <c r="I202" s="211"/>
      <c r="J202" s="211"/>
      <c r="K202" s="211">
        <v>172.9</v>
      </c>
      <c r="L202" s="211">
        <v>372.2</v>
      </c>
      <c r="M202" s="211">
        <v>-372.2</v>
      </c>
      <c r="N202" s="211">
        <f>L202+M202</f>
        <v>0</v>
      </c>
    </row>
    <row r="203" spans="1:14" s="19" customFormat="1" ht="20.25" customHeight="1" x14ac:dyDescent="0.2">
      <c r="A203" s="299" t="s">
        <v>271</v>
      </c>
      <c r="B203" s="204" t="s">
        <v>73</v>
      </c>
      <c r="C203" s="204" t="s">
        <v>204</v>
      </c>
      <c r="D203" s="204"/>
      <c r="E203" s="207"/>
      <c r="F203" s="204"/>
      <c r="G203" s="229">
        <f t="shared" ref="G203:N205" si="131">G204</f>
        <v>0</v>
      </c>
      <c r="H203" s="229">
        <f>H204</f>
        <v>700</v>
      </c>
      <c r="I203" s="229">
        <f t="shared" si="131"/>
        <v>0</v>
      </c>
      <c r="J203" s="229">
        <f t="shared" si="126"/>
        <v>700</v>
      </c>
      <c r="K203" s="229">
        <f t="shared" si="131"/>
        <v>50</v>
      </c>
      <c r="L203" s="229">
        <f t="shared" si="131"/>
        <v>500</v>
      </c>
      <c r="M203" s="229">
        <f t="shared" si="131"/>
        <v>-250</v>
      </c>
      <c r="N203" s="229">
        <f t="shared" si="131"/>
        <v>250</v>
      </c>
    </row>
    <row r="204" spans="1:14" s="196" customFormat="1" ht="20.25" customHeight="1" x14ac:dyDescent="0.2">
      <c r="A204" s="213" t="s">
        <v>280</v>
      </c>
      <c r="B204" s="206" t="s">
        <v>73</v>
      </c>
      <c r="C204" s="206" t="s">
        <v>204</v>
      </c>
      <c r="D204" s="206" t="s">
        <v>190</v>
      </c>
      <c r="E204" s="205"/>
      <c r="F204" s="206"/>
      <c r="G204" s="211">
        <f t="shared" si="131"/>
        <v>0</v>
      </c>
      <c r="H204" s="211">
        <f>H205</f>
        <v>700</v>
      </c>
      <c r="I204" s="211">
        <f t="shared" si="131"/>
        <v>0</v>
      </c>
      <c r="J204" s="211">
        <f t="shared" si="126"/>
        <v>700</v>
      </c>
      <c r="K204" s="211">
        <f t="shared" si="131"/>
        <v>50</v>
      </c>
      <c r="L204" s="211">
        <f t="shared" si="131"/>
        <v>500</v>
      </c>
      <c r="M204" s="211">
        <f t="shared" si="131"/>
        <v>-250</v>
      </c>
      <c r="N204" s="211">
        <f t="shared" si="131"/>
        <v>250</v>
      </c>
    </row>
    <row r="205" spans="1:14" s="196" customFormat="1" ht="20.25" customHeight="1" x14ac:dyDescent="0.2">
      <c r="A205" s="213" t="s">
        <v>500</v>
      </c>
      <c r="B205" s="206" t="s">
        <v>73</v>
      </c>
      <c r="C205" s="206" t="s">
        <v>204</v>
      </c>
      <c r="D205" s="206" t="s">
        <v>190</v>
      </c>
      <c r="E205" s="205" t="s">
        <v>736</v>
      </c>
      <c r="F205" s="206"/>
      <c r="G205" s="211">
        <f t="shared" si="131"/>
        <v>0</v>
      </c>
      <c r="H205" s="211">
        <f>H206</f>
        <v>700</v>
      </c>
      <c r="I205" s="211">
        <f t="shared" si="131"/>
        <v>0</v>
      </c>
      <c r="J205" s="211">
        <f t="shared" si="126"/>
        <v>700</v>
      </c>
      <c r="K205" s="211">
        <f t="shared" si="131"/>
        <v>50</v>
      </c>
      <c r="L205" s="211">
        <f t="shared" si="131"/>
        <v>500</v>
      </c>
      <c r="M205" s="211">
        <f t="shared" si="131"/>
        <v>-250</v>
      </c>
      <c r="N205" s="211">
        <f t="shared" si="131"/>
        <v>250</v>
      </c>
    </row>
    <row r="206" spans="1:14" s="196" customFormat="1" ht="20.25" customHeight="1" x14ac:dyDescent="0.2">
      <c r="A206" s="213" t="s">
        <v>93</v>
      </c>
      <c r="B206" s="206" t="s">
        <v>73</v>
      </c>
      <c r="C206" s="206" t="s">
        <v>204</v>
      </c>
      <c r="D206" s="206" t="s">
        <v>190</v>
      </c>
      <c r="E206" s="205" t="s">
        <v>736</v>
      </c>
      <c r="F206" s="206" t="s">
        <v>94</v>
      </c>
      <c r="G206" s="211"/>
      <c r="H206" s="211">
        <v>700</v>
      </c>
      <c r="I206" s="211">
        <v>0</v>
      </c>
      <c r="J206" s="211">
        <f t="shared" si="126"/>
        <v>700</v>
      </c>
      <c r="K206" s="211">
        <v>50</v>
      </c>
      <c r="L206" s="211">
        <v>500</v>
      </c>
      <c r="M206" s="211">
        <v>-250</v>
      </c>
      <c r="N206" s="211">
        <f>L206+M206</f>
        <v>250</v>
      </c>
    </row>
    <row r="207" spans="1:14" s="17" customFormat="1" ht="19.5" customHeight="1" x14ac:dyDescent="0.2">
      <c r="A207" s="390" t="s">
        <v>890</v>
      </c>
      <c r="B207" s="391"/>
      <c r="C207" s="391"/>
      <c r="D207" s="391"/>
      <c r="E207" s="391"/>
      <c r="F207" s="392"/>
      <c r="G207" s="200" t="e">
        <f>G224+G327+G331</f>
        <v>#REF!</v>
      </c>
      <c r="H207" s="200" t="e">
        <f t="shared" ref="H207:N207" si="132">H224+H327</f>
        <v>#REF!</v>
      </c>
      <c r="I207" s="200" t="e">
        <f t="shared" si="132"/>
        <v>#REF!</v>
      </c>
      <c r="J207" s="200" t="e">
        <f t="shared" si="132"/>
        <v>#REF!</v>
      </c>
      <c r="K207" s="200" t="e">
        <f t="shared" si="132"/>
        <v>#REF!</v>
      </c>
      <c r="L207" s="200">
        <f t="shared" si="132"/>
        <v>277351.78000000003</v>
      </c>
      <c r="M207" s="200">
        <f t="shared" si="132"/>
        <v>44277.220000000008</v>
      </c>
      <c r="N207" s="200">
        <f t="shared" si="132"/>
        <v>321629.00000000006</v>
      </c>
    </row>
    <row r="208" spans="1:14" s="19" customFormat="1" ht="12.75" hidden="1" customHeight="1" x14ac:dyDescent="0.2">
      <c r="A208" s="299" t="s">
        <v>72</v>
      </c>
      <c r="B208" s="204" t="s">
        <v>130</v>
      </c>
      <c r="C208" s="204" t="s">
        <v>190</v>
      </c>
      <c r="D208" s="204"/>
      <c r="E208" s="204"/>
      <c r="F208" s="204"/>
      <c r="G208" s="218"/>
      <c r="H208" s="218"/>
      <c r="I208" s="229"/>
      <c r="J208" s="229" t="e">
        <f>J209+J216</f>
        <v>#REF!</v>
      </c>
      <c r="K208" s="229"/>
      <c r="L208" s="229" t="e">
        <f>L209+L216</f>
        <v>#REF!</v>
      </c>
      <c r="M208" s="229">
        <f t="shared" ref="M208:N208" si="133">M209+M216</f>
        <v>0</v>
      </c>
      <c r="N208" s="229" t="e">
        <f t="shared" si="133"/>
        <v>#REF!</v>
      </c>
    </row>
    <row r="209" spans="1:14" ht="25.5" hidden="1" customHeight="1" x14ac:dyDescent="0.2">
      <c r="A209" s="299" t="s">
        <v>368</v>
      </c>
      <c r="B209" s="204" t="s">
        <v>130</v>
      </c>
      <c r="C209" s="204" t="s">
        <v>190</v>
      </c>
      <c r="D209" s="204" t="s">
        <v>205</v>
      </c>
      <c r="E209" s="204"/>
      <c r="F209" s="204"/>
      <c r="G209" s="210"/>
      <c r="H209" s="210"/>
      <c r="I209" s="211"/>
      <c r="J209" s="211" t="e">
        <f>J210</f>
        <v>#REF!</v>
      </c>
      <c r="K209" s="211"/>
      <c r="L209" s="211" t="e">
        <f>L210</f>
        <v>#REF!</v>
      </c>
      <c r="M209" s="211">
        <f t="shared" ref="M209:N210" si="134">M210</f>
        <v>0</v>
      </c>
      <c r="N209" s="211" t="e">
        <f t="shared" si="134"/>
        <v>#REF!</v>
      </c>
    </row>
    <row r="210" spans="1:14" ht="12.75" hidden="1" customHeight="1" x14ac:dyDescent="0.2">
      <c r="A210" s="213" t="s">
        <v>324</v>
      </c>
      <c r="B210" s="206" t="s">
        <v>130</v>
      </c>
      <c r="C210" s="206" t="s">
        <v>190</v>
      </c>
      <c r="D210" s="206" t="s">
        <v>205</v>
      </c>
      <c r="E210" s="206" t="s">
        <v>325</v>
      </c>
      <c r="F210" s="206"/>
      <c r="G210" s="210"/>
      <c r="H210" s="210"/>
      <c r="I210" s="211"/>
      <c r="J210" s="211" t="e">
        <f>J211</f>
        <v>#REF!</v>
      </c>
      <c r="K210" s="211"/>
      <c r="L210" s="211" t="e">
        <f>L211</f>
        <v>#REF!</v>
      </c>
      <c r="M210" s="211">
        <f t="shared" si="134"/>
        <v>0</v>
      </c>
      <c r="N210" s="211" t="e">
        <f t="shared" si="134"/>
        <v>#REF!</v>
      </c>
    </row>
    <row r="211" spans="1:14" ht="51" hidden="1" customHeight="1" x14ac:dyDescent="0.2">
      <c r="A211" s="213" t="s">
        <v>969</v>
      </c>
      <c r="B211" s="206" t="s">
        <v>130</v>
      </c>
      <c r="C211" s="206" t="s">
        <v>190</v>
      </c>
      <c r="D211" s="206" t="s">
        <v>205</v>
      </c>
      <c r="E211" s="206" t="s">
        <v>369</v>
      </c>
      <c r="F211" s="206"/>
      <c r="G211" s="210"/>
      <c r="H211" s="210"/>
      <c r="I211" s="211"/>
      <c r="J211" s="211" t="e">
        <f>J212+J214+J213</f>
        <v>#REF!</v>
      </c>
      <c r="K211" s="211"/>
      <c r="L211" s="211" t="e">
        <f>L212+L214+L213</f>
        <v>#REF!</v>
      </c>
      <c r="M211" s="211">
        <f t="shared" ref="M211:N211" si="135">M212+M214+M213</f>
        <v>0</v>
      </c>
      <c r="N211" s="211" t="e">
        <f t="shared" si="135"/>
        <v>#REF!</v>
      </c>
    </row>
    <row r="212" spans="1:14" ht="12.75" hidden="1" customHeight="1" x14ac:dyDescent="0.2">
      <c r="A212" s="213" t="s">
        <v>300</v>
      </c>
      <c r="B212" s="206" t="s">
        <v>130</v>
      </c>
      <c r="C212" s="206" t="s">
        <v>190</v>
      </c>
      <c r="D212" s="206" t="s">
        <v>205</v>
      </c>
      <c r="E212" s="206" t="s">
        <v>369</v>
      </c>
      <c r="F212" s="206" t="s">
        <v>301</v>
      </c>
      <c r="G212" s="210"/>
      <c r="H212" s="210"/>
      <c r="I212" s="211"/>
      <c r="J212" s="211" t="e">
        <f>#REF!+I212</f>
        <v>#REF!</v>
      </c>
      <c r="K212" s="211"/>
      <c r="L212" s="211" t="e">
        <f>F212+J212</f>
        <v>#REF!</v>
      </c>
      <c r="M212" s="211">
        <f t="shared" ref="M212:N213" si="136">G212+K212</f>
        <v>0</v>
      </c>
      <c r="N212" s="211" t="e">
        <f t="shared" si="136"/>
        <v>#REF!</v>
      </c>
    </row>
    <row r="213" spans="1:14" ht="12.75" hidden="1" customHeight="1" x14ac:dyDescent="0.2">
      <c r="A213" s="213" t="s">
        <v>302</v>
      </c>
      <c r="B213" s="206" t="s">
        <v>130</v>
      </c>
      <c r="C213" s="206" t="s">
        <v>190</v>
      </c>
      <c r="D213" s="206" t="s">
        <v>205</v>
      </c>
      <c r="E213" s="206" t="s">
        <v>369</v>
      </c>
      <c r="F213" s="206" t="s">
        <v>303</v>
      </c>
      <c r="G213" s="210"/>
      <c r="H213" s="210"/>
      <c r="I213" s="211"/>
      <c r="J213" s="211" t="e">
        <f>#REF!+I213</f>
        <v>#REF!</v>
      </c>
      <c r="K213" s="211"/>
      <c r="L213" s="211" t="e">
        <f>F213+J213</f>
        <v>#REF!</v>
      </c>
      <c r="M213" s="211">
        <f t="shared" si="136"/>
        <v>0</v>
      </c>
      <c r="N213" s="211" t="e">
        <f t="shared" si="136"/>
        <v>#REF!</v>
      </c>
    </row>
    <row r="214" spans="1:14" ht="25.5" hidden="1" customHeight="1" x14ac:dyDescent="0.2">
      <c r="A214" s="213" t="s">
        <v>147</v>
      </c>
      <c r="B214" s="206" t="s">
        <v>130</v>
      </c>
      <c r="C214" s="206" t="s">
        <v>190</v>
      </c>
      <c r="D214" s="206" t="s">
        <v>205</v>
      </c>
      <c r="E214" s="206" t="s">
        <v>370</v>
      </c>
      <c r="F214" s="206"/>
      <c r="G214" s="210"/>
      <c r="H214" s="210"/>
      <c r="I214" s="211"/>
      <c r="J214" s="211" t="e">
        <f>J215</f>
        <v>#REF!</v>
      </c>
      <c r="K214" s="211"/>
      <c r="L214" s="211" t="e">
        <f>L215</f>
        <v>#REF!</v>
      </c>
      <c r="M214" s="211">
        <f t="shared" ref="M214:N214" si="137">M215</f>
        <v>0</v>
      </c>
      <c r="N214" s="211" t="e">
        <f t="shared" si="137"/>
        <v>#REF!</v>
      </c>
    </row>
    <row r="215" spans="1:14" ht="12.75" hidden="1" customHeight="1" x14ac:dyDescent="0.2">
      <c r="A215" s="213" t="s">
        <v>300</v>
      </c>
      <c r="B215" s="206" t="s">
        <v>130</v>
      </c>
      <c r="C215" s="206" t="s">
        <v>190</v>
      </c>
      <c r="D215" s="206" t="s">
        <v>205</v>
      </c>
      <c r="E215" s="206" t="s">
        <v>370</v>
      </c>
      <c r="F215" s="206" t="s">
        <v>301</v>
      </c>
      <c r="G215" s="210"/>
      <c r="H215" s="210"/>
      <c r="I215" s="211"/>
      <c r="J215" s="211" t="e">
        <f>#REF!+I215</f>
        <v>#REF!</v>
      </c>
      <c r="K215" s="211"/>
      <c r="L215" s="211" t="e">
        <f>F215+J215</f>
        <v>#REF!</v>
      </c>
      <c r="M215" s="211">
        <f t="shared" ref="M215:N215" si="138">G215+K215</f>
        <v>0</v>
      </c>
      <c r="N215" s="211" t="e">
        <f t="shared" si="138"/>
        <v>#REF!</v>
      </c>
    </row>
    <row r="216" spans="1:14" ht="12.75" hidden="1" customHeight="1" x14ac:dyDescent="0.2">
      <c r="A216" s="299" t="s">
        <v>206</v>
      </c>
      <c r="B216" s="204" t="s">
        <v>130</v>
      </c>
      <c r="C216" s="204" t="s">
        <v>190</v>
      </c>
      <c r="D216" s="204" t="s">
        <v>207</v>
      </c>
      <c r="E216" s="206"/>
      <c r="F216" s="206"/>
      <c r="G216" s="210"/>
      <c r="H216" s="210"/>
      <c r="I216" s="211"/>
      <c r="J216" s="211" t="e">
        <f>J217</f>
        <v>#REF!</v>
      </c>
      <c r="K216" s="211"/>
      <c r="L216" s="211" t="e">
        <f>L217</f>
        <v>#REF!</v>
      </c>
      <c r="M216" s="211">
        <f t="shared" ref="M216:N217" si="139">M217</f>
        <v>0</v>
      </c>
      <c r="N216" s="211" t="e">
        <f t="shared" si="139"/>
        <v>#REF!</v>
      </c>
    </row>
    <row r="217" spans="1:14" ht="25.5" hidden="1" customHeight="1" x14ac:dyDescent="0.2">
      <c r="A217" s="220" t="s">
        <v>371</v>
      </c>
      <c r="B217" s="206" t="s">
        <v>130</v>
      </c>
      <c r="C217" s="206" t="s">
        <v>190</v>
      </c>
      <c r="D217" s="206" t="s">
        <v>207</v>
      </c>
      <c r="E217" s="206" t="s">
        <v>372</v>
      </c>
      <c r="F217" s="206"/>
      <c r="G217" s="210"/>
      <c r="H217" s="210"/>
      <c r="I217" s="211"/>
      <c r="J217" s="211" t="e">
        <f>J218</f>
        <v>#REF!</v>
      </c>
      <c r="K217" s="211"/>
      <c r="L217" s="211" t="e">
        <f>L218</f>
        <v>#REF!</v>
      </c>
      <c r="M217" s="211">
        <f t="shared" si="139"/>
        <v>0</v>
      </c>
      <c r="N217" s="211" t="e">
        <f t="shared" si="139"/>
        <v>#REF!</v>
      </c>
    </row>
    <row r="218" spans="1:14" ht="12.75" hidden="1" customHeight="1" x14ac:dyDescent="0.2">
      <c r="A218" s="213" t="s">
        <v>320</v>
      </c>
      <c r="B218" s="206" t="s">
        <v>130</v>
      </c>
      <c r="C218" s="206" t="s">
        <v>190</v>
      </c>
      <c r="D218" s="206" t="s">
        <v>207</v>
      </c>
      <c r="E218" s="206" t="s">
        <v>372</v>
      </c>
      <c r="F218" s="206" t="s">
        <v>321</v>
      </c>
      <c r="G218" s="210"/>
      <c r="H218" s="210"/>
      <c r="I218" s="211"/>
      <c r="J218" s="211" t="e">
        <f>#REF!+I218</f>
        <v>#REF!</v>
      </c>
      <c r="K218" s="211"/>
      <c r="L218" s="211" t="e">
        <f>F218+J218</f>
        <v>#REF!</v>
      </c>
      <c r="M218" s="211">
        <f t="shared" ref="M218:N218" si="140">G218+K218</f>
        <v>0</v>
      </c>
      <c r="N218" s="211" t="e">
        <f t="shared" si="140"/>
        <v>#REF!</v>
      </c>
    </row>
    <row r="219" spans="1:14" s="19" customFormat="1" ht="12.75" hidden="1" customHeight="1" x14ac:dyDescent="0.2">
      <c r="A219" s="299" t="s">
        <v>72</v>
      </c>
      <c r="B219" s="204" t="s">
        <v>130</v>
      </c>
      <c r="C219" s="204" t="s">
        <v>190</v>
      </c>
      <c r="D219" s="204"/>
      <c r="E219" s="203"/>
      <c r="F219" s="203"/>
      <c r="G219" s="218"/>
      <c r="H219" s="218"/>
      <c r="I219" s="229"/>
      <c r="J219" s="229" t="e">
        <f>J220</f>
        <v>#REF!</v>
      </c>
      <c r="K219" s="229"/>
      <c r="L219" s="229" t="e">
        <f t="shared" ref="L219:N222" si="141">L220</f>
        <v>#REF!</v>
      </c>
      <c r="M219" s="229">
        <f t="shared" si="141"/>
        <v>0</v>
      </c>
      <c r="N219" s="229" t="e">
        <f t="shared" si="141"/>
        <v>#REF!</v>
      </c>
    </row>
    <row r="220" spans="1:14" ht="12.75" hidden="1" customHeight="1" x14ac:dyDescent="0.2">
      <c r="A220" s="299" t="s">
        <v>206</v>
      </c>
      <c r="B220" s="204" t="s">
        <v>130</v>
      </c>
      <c r="C220" s="204" t="s">
        <v>190</v>
      </c>
      <c r="D220" s="204" t="s">
        <v>207</v>
      </c>
      <c r="E220" s="203"/>
      <c r="F220" s="203"/>
      <c r="G220" s="210"/>
      <c r="H220" s="210"/>
      <c r="I220" s="211"/>
      <c r="J220" s="211" t="e">
        <f>J221</f>
        <v>#REF!</v>
      </c>
      <c r="K220" s="211"/>
      <c r="L220" s="211" t="e">
        <f t="shared" si="141"/>
        <v>#REF!</v>
      </c>
      <c r="M220" s="211">
        <f t="shared" si="141"/>
        <v>0</v>
      </c>
      <c r="N220" s="211" t="e">
        <f t="shared" si="141"/>
        <v>#REF!</v>
      </c>
    </row>
    <row r="221" spans="1:14" ht="12.75" hidden="1" customHeight="1" x14ac:dyDescent="0.2">
      <c r="A221" s="213" t="s">
        <v>61</v>
      </c>
      <c r="B221" s="206" t="s">
        <v>130</v>
      </c>
      <c r="C221" s="206" t="s">
        <v>190</v>
      </c>
      <c r="D221" s="206" t="s">
        <v>207</v>
      </c>
      <c r="E221" s="205" t="s">
        <v>62</v>
      </c>
      <c r="F221" s="206"/>
      <c r="G221" s="210"/>
      <c r="H221" s="210"/>
      <c r="I221" s="211"/>
      <c r="J221" s="211" t="e">
        <f>J222</f>
        <v>#REF!</v>
      </c>
      <c r="K221" s="211"/>
      <c r="L221" s="211" t="e">
        <f t="shared" si="141"/>
        <v>#REF!</v>
      </c>
      <c r="M221" s="211">
        <f t="shared" si="141"/>
        <v>0</v>
      </c>
      <c r="N221" s="211" t="e">
        <f t="shared" si="141"/>
        <v>#REF!</v>
      </c>
    </row>
    <row r="222" spans="1:14" ht="25.5" hidden="1" customHeight="1" x14ac:dyDescent="0.2">
      <c r="A222" s="213" t="s">
        <v>135</v>
      </c>
      <c r="B222" s="206" t="s">
        <v>130</v>
      </c>
      <c r="C222" s="206" t="s">
        <v>190</v>
      </c>
      <c r="D222" s="206" t="s">
        <v>207</v>
      </c>
      <c r="E222" s="205" t="s">
        <v>134</v>
      </c>
      <c r="F222" s="206"/>
      <c r="G222" s="210"/>
      <c r="H222" s="210"/>
      <c r="I222" s="211"/>
      <c r="J222" s="211" t="e">
        <f>J223</f>
        <v>#REF!</v>
      </c>
      <c r="K222" s="211"/>
      <c r="L222" s="211" t="e">
        <f t="shared" si="141"/>
        <v>#REF!</v>
      </c>
      <c r="M222" s="211">
        <f t="shared" si="141"/>
        <v>0</v>
      </c>
      <c r="N222" s="211" t="e">
        <f t="shared" si="141"/>
        <v>#REF!</v>
      </c>
    </row>
    <row r="223" spans="1:14" ht="38.25" hidden="1" customHeight="1" x14ac:dyDescent="0.2">
      <c r="A223" s="213" t="s">
        <v>76</v>
      </c>
      <c r="B223" s="206" t="s">
        <v>130</v>
      </c>
      <c r="C223" s="206" t="s">
        <v>190</v>
      </c>
      <c r="D223" s="206" t="s">
        <v>207</v>
      </c>
      <c r="E223" s="205" t="s">
        <v>134</v>
      </c>
      <c r="F223" s="206" t="s">
        <v>77</v>
      </c>
      <c r="G223" s="210"/>
      <c r="H223" s="210"/>
      <c r="I223" s="211"/>
      <c r="J223" s="211" t="e">
        <f>#REF!+I223</f>
        <v>#REF!</v>
      </c>
      <c r="K223" s="211"/>
      <c r="L223" s="211" t="e">
        <f>F223+J223</f>
        <v>#REF!</v>
      </c>
      <c r="M223" s="211">
        <f t="shared" ref="M223:N223" si="142">G223+K223</f>
        <v>0</v>
      </c>
      <c r="N223" s="211" t="e">
        <f t="shared" si="142"/>
        <v>#REF!</v>
      </c>
    </row>
    <row r="224" spans="1:14" s="19" customFormat="1" ht="14.25" x14ac:dyDescent="0.2">
      <c r="A224" s="299" t="s">
        <v>298</v>
      </c>
      <c r="B224" s="204" t="s">
        <v>130</v>
      </c>
      <c r="C224" s="204" t="s">
        <v>202</v>
      </c>
      <c r="D224" s="204"/>
      <c r="E224" s="204"/>
      <c r="F224" s="204"/>
      <c r="G224" s="229" t="e">
        <f>G225+#REF!+G266+G276+G286</f>
        <v>#REF!</v>
      </c>
      <c r="H224" s="229" t="e">
        <f>H225+H231+H266+H276+H286</f>
        <v>#REF!</v>
      </c>
      <c r="I224" s="229" t="e">
        <f>I225+I231+I266+I276+I286</f>
        <v>#REF!</v>
      </c>
      <c r="J224" s="229" t="e">
        <f>J225+J231+J266+J276+J286</f>
        <v>#REF!</v>
      </c>
      <c r="K224" s="229" t="e">
        <f>K225+K231+K266+K276+K286</f>
        <v>#REF!</v>
      </c>
      <c r="L224" s="229">
        <f>L225+L231+L258+L276+L286</f>
        <v>274602.58</v>
      </c>
      <c r="M224" s="229">
        <f>M225+M231+M258+M276+M286</f>
        <v>44102.820000000007</v>
      </c>
      <c r="N224" s="229">
        <f>N225+N231+N258+N276+N286</f>
        <v>318705.40000000008</v>
      </c>
    </row>
    <row r="225" spans="1:14" s="19" customFormat="1" ht="13.5" customHeight="1" x14ac:dyDescent="0.2">
      <c r="A225" s="222" t="s">
        <v>227</v>
      </c>
      <c r="B225" s="204" t="s">
        <v>130</v>
      </c>
      <c r="C225" s="204" t="s">
        <v>202</v>
      </c>
      <c r="D225" s="204" t="s">
        <v>190</v>
      </c>
      <c r="E225" s="204"/>
      <c r="F225" s="204"/>
      <c r="G225" s="229" t="e">
        <f>#REF!+#REF!</f>
        <v>#REF!</v>
      </c>
      <c r="H225" s="229" t="e">
        <f>#REF!</f>
        <v>#REF!</v>
      </c>
      <c r="I225" s="229" t="e">
        <f>#REF!</f>
        <v>#REF!</v>
      </c>
      <c r="J225" s="229" t="e">
        <f>#REF!</f>
        <v>#REF!</v>
      </c>
      <c r="K225" s="229" t="e">
        <f>#REF!</f>
        <v>#REF!</v>
      </c>
      <c r="L225" s="229">
        <f>L226</f>
        <v>2100</v>
      </c>
      <c r="M225" s="229">
        <f>M226</f>
        <v>50529.020000000004</v>
      </c>
      <c r="N225" s="229">
        <f>N226</f>
        <v>52629.020000000004</v>
      </c>
    </row>
    <row r="226" spans="1:14" s="19" customFormat="1" ht="33" customHeight="1" x14ac:dyDescent="0.2">
      <c r="A226" s="213" t="s">
        <v>957</v>
      </c>
      <c r="B226" s="206" t="s">
        <v>130</v>
      </c>
      <c r="C226" s="206" t="s">
        <v>202</v>
      </c>
      <c r="D226" s="206" t="s">
        <v>190</v>
      </c>
      <c r="E226" s="206" t="s">
        <v>729</v>
      </c>
      <c r="F226" s="206"/>
      <c r="G226" s="211">
        <f>G228+G229+G227</f>
        <v>0</v>
      </c>
      <c r="H226" s="211">
        <f t="shared" ref="H226:N226" si="143">H227+H228+H229+H230</f>
        <v>17617.8</v>
      </c>
      <c r="I226" s="211">
        <f t="shared" si="143"/>
        <v>1779.49</v>
      </c>
      <c r="J226" s="211">
        <f t="shared" si="143"/>
        <v>19397.29</v>
      </c>
      <c r="K226" s="211">
        <f t="shared" si="143"/>
        <v>500</v>
      </c>
      <c r="L226" s="211">
        <f t="shared" si="143"/>
        <v>2100</v>
      </c>
      <c r="M226" s="211">
        <f t="shared" si="143"/>
        <v>50529.020000000004</v>
      </c>
      <c r="N226" s="211">
        <f t="shared" si="143"/>
        <v>52629.020000000004</v>
      </c>
    </row>
    <row r="227" spans="1:14" s="19" customFormat="1" ht="33" customHeight="1" x14ac:dyDescent="0.2">
      <c r="A227" s="213" t="s">
        <v>76</v>
      </c>
      <c r="B227" s="206" t="s">
        <v>130</v>
      </c>
      <c r="C227" s="206" t="s">
        <v>202</v>
      </c>
      <c r="D227" s="206" t="s">
        <v>190</v>
      </c>
      <c r="E227" s="206" t="s">
        <v>729</v>
      </c>
      <c r="F227" s="206" t="s">
        <v>77</v>
      </c>
      <c r="G227" s="265"/>
      <c r="H227" s="211">
        <v>4000</v>
      </c>
      <c r="I227" s="211">
        <v>0</v>
      </c>
      <c r="J227" s="211">
        <f>H227+I227</f>
        <v>4000</v>
      </c>
      <c r="K227" s="211">
        <v>500</v>
      </c>
      <c r="L227" s="211">
        <v>2000</v>
      </c>
      <c r="M227" s="211">
        <v>-1000</v>
      </c>
      <c r="N227" s="211">
        <f>L227+M227</f>
        <v>1000</v>
      </c>
    </row>
    <row r="228" spans="1:14" s="19" customFormat="1" ht="32.25" customHeight="1" x14ac:dyDescent="0.2">
      <c r="A228" s="213" t="s">
        <v>76</v>
      </c>
      <c r="B228" s="206" t="s">
        <v>130</v>
      </c>
      <c r="C228" s="206" t="s">
        <v>202</v>
      </c>
      <c r="D228" s="206" t="s">
        <v>190</v>
      </c>
      <c r="E228" s="206" t="s">
        <v>843</v>
      </c>
      <c r="F228" s="206" t="s">
        <v>77</v>
      </c>
      <c r="G228" s="218"/>
      <c r="H228" s="211">
        <v>13517.8</v>
      </c>
      <c r="I228" s="211">
        <v>1729.49</v>
      </c>
      <c r="J228" s="211">
        <f>H228+I228</f>
        <v>15247.289999999999</v>
      </c>
      <c r="K228" s="211">
        <v>0</v>
      </c>
      <c r="L228" s="211">
        <v>0</v>
      </c>
      <c r="M228" s="211">
        <v>19170</v>
      </c>
      <c r="N228" s="211">
        <f t="shared" ref="N228:N230" si="144">L228+M228</f>
        <v>19170</v>
      </c>
    </row>
    <row r="229" spans="1:14" s="19" customFormat="1" ht="18" customHeight="1" x14ac:dyDescent="0.2">
      <c r="A229" s="213" t="s">
        <v>78</v>
      </c>
      <c r="B229" s="206" t="s">
        <v>130</v>
      </c>
      <c r="C229" s="206" t="s">
        <v>202</v>
      </c>
      <c r="D229" s="206" t="s">
        <v>190</v>
      </c>
      <c r="E229" s="206" t="s">
        <v>729</v>
      </c>
      <c r="F229" s="206" t="s">
        <v>79</v>
      </c>
      <c r="G229" s="210"/>
      <c r="H229" s="211">
        <v>100</v>
      </c>
      <c r="I229" s="211">
        <v>0</v>
      </c>
      <c r="J229" s="211">
        <f>H229+I229</f>
        <v>100</v>
      </c>
      <c r="K229" s="211">
        <v>0</v>
      </c>
      <c r="L229" s="211">
        <v>100</v>
      </c>
      <c r="M229" s="211">
        <v>-100</v>
      </c>
      <c r="N229" s="211">
        <f t="shared" si="144"/>
        <v>0</v>
      </c>
    </row>
    <row r="230" spans="1:14" s="19" customFormat="1" ht="34.5" customHeight="1" x14ac:dyDescent="0.2">
      <c r="A230" s="213" t="s">
        <v>76</v>
      </c>
      <c r="B230" s="206" t="s">
        <v>130</v>
      </c>
      <c r="C230" s="206" t="s">
        <v>202</v>
      </c>
      <c r="D230" s="206" t="s">
        <v>190</v>
      </c>
      <c r="E230" s="206" t="s">
        <v>986</v>
      </c>
      <c r="F230" s="206" t="s">
        <v>79</v>
      </c>
      <c r="G230" s="210"/>
      <c r="H230" s="212">
        <v>0</v>
      </c>
      <c r="I230" s="212">
        <v>50</v>
      </c>
      <c r="J230" s="212">
        <f>H230+I230</f>
        <v>50</v>
      </c>
      <c r="K230" s="212">
        <v>0</v>
      </c>
      <c r="L230" s="212">
        <v>0</v>
      </c>
      <c r="M230" s="212">
        <v>32459.02</v>
      </c>
      <c r="N230" s="211">
        <f t="shared" si="144"/>
        <v>32459.02</v>
      </c>
    </row>
    <row r="231" spans="1:14" s="19" customFormat="1" ht="18" customHeight="1" x14ac:dyDescent="0.2">
      <c r="A231" s="299" t="s">
        <v>228</v>
      </c>
      <c r="B231" s="204" t="s">
        <v>130</v>
      </c>
      <c r="C231" s="204" t="s">
        <v>202</v>
      </c>
      <c r="D231" s="204" t="s">
        <v>192</v>
      </c>
      <c r="E231" s="206"/>
      <c r="F231" s="206"/>
      <c r="G231" s="210"/>
      <c r="H231" s="212">
        <f>H232</f>
        <v>244444.29</v>
      </c>
      <c r="I231" s="212">
        <f>I232</f>
        <v>26289.989999999998</v>
      </c>
      <c r="J231" s="212">
        <f>J232</f>
        <v>270734.28000000003</v>
      </c>
      <c r="K231" s="212" t="e">
        <f>K232+#REF!+#REF!+#REF!+#REF!</f>
        <v>#REF!</v>
      </c>
      <c r="L231" s="212">
        <f>L232</f>
        <v>230835.98</v>
      </c>
      <c r="M231" s="212">
        <f>M232+M257</f>
        <v>-7199.0199999999995</v>
      </c>
      <c r="N231" s="212">
        <f>N232+N257</f>
        <v>223636.96000000002</v>
      </c>
    </row>
    <row r="232" spans="1:14" ht="36" customHeight="1" x14ac:dyDescent="0.2">
      <c r="A232" s="213" t="s">
        <v>946</v>
      </c>
      <c r="B232" s="206" t="s">
        <v>130</v>
      </c>
      <c r="C232" s="206" t="s">
        <v>202</v>
      </c>
      <c r="D232" s="206" t="s">
        <v>192</v>
      </c>
      <c r="E232" s="205" t="s">
        <v>764</v>
      </c>
      <c r="F232" s="206"/>
      <c r="G232" s="212">
        <f>G233+G234+G235+G243+G245+G247+G251+G253+G255</f>
        <v>0</v>
      </c>
      <c r="H232" s="212">
        <f>H233+H234+H235+H243+H245+H247+H251+H253+H255+H257+H259+H242</f>
        <v>244444.29</v>
      </c>
      <c r="I232" s="212">
        <f>I233+I234+I235+I243+I245+I247+I251+I253+I255+I257+I259+I242</f>
        <v>26289.989999999998</v>
      </c>
      <c r="J232" s="211">
        <f>J233+J234+J235+J243+J245+J247+J251+J253+J255+J257+J259+J242</f>
        <v>270734.28000000003</v>
      </c>
      <c r="K232" s="212">
        <f>K233+K234+K235+K243+K245+K247+K251+K253+K255+K257+K259+K242+K249</f>
        <v>-1924.4799999999996</v>
      </c>
      <c r="L232" s="211">
        <f>L233+L234+L235+L243+L245+L247+L251+L253+L255+L257+L242+L249</f>
        <v>230835.98</v>
      </c>
      <c r="M232" s="212">
        <f>M233+M234+M235+M243+M245+M247+M251+M253+M255+M242+M249</f>
        <v>-7487.5199999999995</v>
      </c>
      <c r="N232" s="212">
        <f>N233+N234+N235+N243+N245+N247+N251+N253+N255+N242+N249</f>
        <v>223348.46000000002</v>
      </c>
    </row>
    <row r="233" spans="1:14" ht="17.25" customHeight="1" x14ac:dyDescent="0.2">
      <c r="A233" s="213" t="s">
        <v>494</v>
      </c>
      <c r="B233" s="206" t="s">
        <v>130</v>
      </c>
      <c r="C233" s="206" t="s">
        <v>202</v>
      </c>
      <c r="D233" s="206" t="s">
        <v>192</v>
      </c>
      <c r="E233" s="205" t="s">
        <v>763</v>
      </c>
      <c r="F233" s="206" t="s">
        <v>77</v>
      </c>
      <c r="G233" s="210"/>
      <c r="H233" s="211">
        <v>18791.29</v>
      </c>
      <c r="I233" s="212">
        <f>-1500+1851.48</f>
        <v>351.48</v>
      </c>
      <c r="J233" s="212">
        <f>H233+I233</f>
        <v>19142.77</v>
      </c>
      <c r="K233" s="212">
        <v>-1755.05</v>
      </c>
      <c r="L233" s="212">
        <f>19869.07+2000</f>
        <v>21869.07</v>
      </c>
      <c r="M233" s="212">
        <f>-9939.07+4895-1000</f>
        <v>-6044.07</v>
      </c>
      <c r="N233" s="212">
        <f>L233+M233</f>
        <v>15825</v>
      </c>
    </row>
    <row r="234" spans="1:14" ht="18.75" customHeight="1" x14ac:dyDescent="0.2">
      <c r="A234" s="213" t="s">
        <v>494</v>
      </c>
      <c r="B234" s="206" t="s">
        <v>130</v>
      </c>
      <c r="C234" s="206" t="s">
        <v>202</v>
      </c>
      <c r="D234" s="206" t="s">
        <v>192</v>
      </c>
      <c r="E234" s="205" t="s">
        <v>765</v>
      </c>
      <c r="F234" s="206" t="s">
        <v>77</v>
      </c>
      <c r="G234" s="210"/>
      <c r="H234" s="211">
        <v>44069.2</v>
      </c>
      <c r="I234" s="212">
        <v>-1729.49</v>
      </c>
      <c r="J234" s="212">
        <f t="shared" ref="J234:J257" si="145">H234+I234</f>
        <v>42339.71</v>
      </c>
      <c r="K234" s="212">
        <v>0</v>
      </c>
      <c r="L234" s="212">
        <f>47545-16557.49</f>
        <v>30987.51</v>
      </c>
      <c r="M234" s="212">
        <f>18662.49+134.1</f>
        <v>18796.59</v>
      </c>
      <c r="N234" s="212">
        <f t="shared" ref="N234:N235" si="146">L234+M234</f>
        <v>49784.1</v>
      </c>
    </row>
    <row r="235" spans="1:14" ht="18.75" customHeight="1" x14ac:dyDescent="0.2">
      <c r="A235" s="213" t="s">
        <v>495</v>
      </c>
      <c r="B235" s="206" t="s">
        <v>130</v>
      </c>
      <c r="C235" s="206" t="s">
        <v>202</v>
      </c>
      <c r="D235" s="206" t="s">
        <v>192</v>
      </c>
      <c r="E235" s="205" t="s">
        <v>763</v>
      </c>
      <c r="F235" s="206" t="s">
        <v>94</v>
      </c>
      <c r="G235" s="210"/>
      <c r="H235" s="211">
        <v>150</v>
      </c>
      <c r="I235" s="212">
        <v>0</v>
      </c>
      <c r="J235" s="212">
        <f t="shared" si="145"/>
        <v>150</v>
      </c>
      <c r="K235" s="212">
        <v>0</v>
      </c>
      <c r="L235" s="212">
        <v>150</v>
      </c>
      <c r="M235" s="212">
        <v>0</v>
      </c>
      <c r="N235" s="212">
        <f t="shared" si="146"/>
        <v>150</v>
      </c>
    </row>
    <row r="236" spans="1:14" ht="24.75" hidden="1" customHeight="1" x14ac:dyDescent="0.2">
      <c r="A236" s="213" t="s">
        <v>534</v>
      </c>
      <c r="B236" s="206" t="s">
        <v>130</v>
      </c>
      <c r="C236" s="206" t="s">
        <v>202</v>
      </c>
      <c r="D236" s="206" t="s">
        <v>192</v>
      </c>
      <c r="E236" s="205" t="s">
        <v>762</v>
      </c>
      <c r="F236" s="206"/>
      <c r="G236" s="266">
        <f>G237+G238</f>
        <v>0</v>
      </c>
      <c r="H236" s="211"/>
      <c r="I236" s="212">
        <f>I237+I238</f>
        <v>0</v>
      </c>
      <c r="J236" s="212">
        <f t="shared" si="145"/>
        <v>0</v>
      </c>
      <c r="K236" s="212">
        <f>K237+K238</f>
        <v>0</v>
      </c>
      <c r="L236" s="212">
        <f t="shared" ref="L236:L241" si="147">I236+J236</f>
        <v>0</v>
      </c>
      <c r="M236" s="212"/>
      <c r="N236" s="212">
        <f t="shared" ref="N236:N241" si="148">J236+K236</f>
        <v>0</v>
      </c>
    </row>
    <row r="237" spans="1:14" ht="24.75" hidden="1" customHeight="1" x14ac:dyDescent="0.2">
      <c r="A237" s="213" t="s">
        <v>76</v>
      </c>
      <c r="B237" s="206" t="s">
        <v>130</v>
      </c>
      <c r="C237" s="206" t="s">
        <v>202</v>
      </c>
      <c r="D237" s="206" t="s">
        <v>192</v>
      </c>
      <c r="E237" s="205" t="s">
        <v>762</v>
      </c>
      <c r="F237" s="206" t="s">
        <v>77</v>
      </c>
      <c r="G237" s="210"/>
      <c r="H237" s="211"/>
      <c r="I237" s="212"/>
      <c r="J237" s="212">
        <f t="shared" si="145"/>
        <v>0</v>
      </c>
      <c r="K237" s="212"/>
      <c r="L237" s="212">
        <f t="shared" si="147"/>
        <v>0</v>
      </c>
      <c r="M237" s="212"/>
      <c r="N237" s="212">
        <f t="shared" si="148"/>
        <v>0</v>
      </c>
    </row>
    <row r="238" spans="1:14" ht="24.75" hidden="1" customHeight="1" x14ac:dyDescent="0.2">
      <c r="A238" s="213" t="s">
        <v>78</v>
      </c>
      <c r="B238" s="206" t="s">
        <v>130</v>
      </c>
      <c r="C238" s="206" t="s">
        <v>202</v>
      </c>
      <c r="D238" s="206" t="s">
        <v>192</v>
      </c>
      <c r="E238" s="205" t="s">
        <v>762</v>
      </c>
      <c r="F238" s="206" t="s">
        <v>79</v>
      </c>
      <c r="G238" s="210"/>
      <c r="H238" s="211"/>
      <c r="I238" s="212"/>
      <c r="J238" s="212">
        <f t="shared" si="145"/>
        <v>0</v>
      </c>
      <c r="K238" s="212"/>
      <c r="L238" s="212">
        <f t="shared" si="147"/>
        <v>0</v>
      </c>
      <c r="M238" s="212"/>
      <c r="N238" s="212">
        <f t="shared" si="148"/>
        <v>0</v>
      </c>
    </row>
    <row r="239" spans="1:14" ht="24.75" hidden="1" customHeight="1" x14ac:dyDescent="0.2">
      <c r="A239" s="213" t="s">
        <v>535</v>
      </c>
      <c r="B239" s="206" t="s">
        <v>130</v>
      </c>
      <c r="C239" s="206" t="s">
        <v>202</v>
      </c>
      <c r="D239" s="206" t="s">
        <v>192</v>
      </c>
      <c r="E239" s="205" t="s">
        <v>761</v>
      </c>
      <c r="F239" s="206"/>
      <c r="G239" s="266">
        <f>G240+G241</f>
        <v>0</v>
      </c>
      <c r="H239" s="211"/>
      <c r="I239" s="212">
        <f>I240+I241</f>
        <v>0</v>
      </c>
      <c r="J239" s="212">
        <f t="shared" si="145"/>
        <v>0</v>
      </c>
      <c r="K239" s="212">
        <f>K240+K241</f>
        <v>0</v>
      </c>
      <c r="L239" s="212">
        <f t="shared" si="147"/>
        <v>0</v>
      </c>
      <c r="M239" s="212"/>
      <c r="N239" s="212">
        <f t="shared" si="148"/>
        <v>0</v>
      </c>
    </row>
    <row r="240" spans="1:14" ht="41.25" hidden="1" customHeight="1" x14ac:dyDescent="0.2">
      <c r="A240" s="213" t="s">
        <v>76</v>
      </c>
      <c r="B240" s="206" t="s">
        <v>130</v>
      </c>
      <c r="C240" s="206" t="s">
        <v>202</v>
      </c>
      <c r="D240" s="206" t="s">
        <v>192</v>
      </c>
      <c r="E240" s="205" t="s">
        <v>761</v>
      </c>
      <c r="F240" s="206" t="s">
        <v>77</v>
      </c>
      <c r="G240" s="210"/>
      <c r="H240" s="211"/>
      <c r="I240" s="212"/>
      <c r="J240" s="212">
        <f t="shared" si="145"/>
        <v>0</v>
      </c>
      <c r="K240" s="212"/>
      <c r="L240" s="212">
        <f t="shared" si="147"/>
        <v>0</v>
      </c>
      <c r="M240" s="212"/>
      <c r="N240" s="212">
        <f t="shared" si="148"/>
        <v>0</v>
      </c>
    </row>
    <row r="241" spans="1:14" ht="24.75" hidden="1" customHeight="1" x14ac:dyDescent="0.2">
      <c r="A241" s="213" t="s">
        <v>78</v>
      </c>
      <c r="B241" s="206" t="s">
        <v>130</v>
      </c>
      <c r="C241" s="206" t="s">
        <v>202</v>
      </c>
      <c r="D241" s="206" t="s">
        <v>192</v>
      </c>
      <c r="E241" s="205" t="s">
        <v>761</v>
      </c>
      <c r="F241" s="206" t="s">
        <v>79</v>
      </c>
      <c r="G241" s="210"/>
      <c r="H241" s="211"/>
      <c r="I241" s="212"/>
      <c r="J241" s="212">
        <f t="shared" si="145"/>
        <v>0</v>
      </c>
      <c r="K241" s="212"/>
      <c r="L241" s="212">
        <f t="shared" si="147"/>
        <v>0</v>
      </c>
      <c r="M241" s="212"/>
      <c r="N241" s="212">
        <f t="shared" si="148"/>
        <v>0</v>
      </c>
    </row>
    <row r="242" spans="1:14" ht="36.75" hidden="1" customHeight="1" x14ac:dyDescent="0.2">
      <c r="A242" s="213" t="s">
        <v>881</v>
      </c>
      <c r="B242" s="206" t="s">
        <v>130</v>
      </c>
      <c r="C242" s="206" t="s">
        <v>202</v>
      </c>
      <c r="D242" s="206" t="s">
        <v>192</v>
      </c>
      <c r="E242" s="205" t="s">
        <v>896</v>
      </c>
      <c r="F242" s="206" t="s">
        <v>79</v>
      </c>
      <c r="G242" s="210"/>
      <c r="H242" s="211">
        <v>0</v>
      </c>
      <c r="I242" s="212">
        <v>1120</v>
      </c>
      <c r="J242" s="212">
        <f>H242+I242</f>
        <v>1120</v>
      </c>
      <c r="K242" s="212">
        <v>0</v>
      </c>
      <c r="L242" s="212">
        <v>0</v>
      </c>
      <c r="M242" s="212"/>
      <c r="N242" s="212">
        <v>0</v>
      </c>
    </row>
    <row r="243" spans="1:14" ht="21.75" hidden="1" customHeight="1" x14ac:dyDescent="0.2">
      <c r="A243" s="213" t="s">
        <v>760</v>
      </c>
      <c r="B243" s="206" t="s">
        <v>130</v>
      </c>
      <c r="C243" s="206" t="s">
        <v>202</v>
      </c>
      <c r="D243" s="206" t="s">
        <v>192</v>
      </c>
      <c r="E243" s="205" t="s">
        <v>759</v>
      </c>
      <c r="F243" s="206"/>
      <c r="G243" s="210"/>
      <c r="H243" s="211">
        <f>H244</f>
        <v>624</v>
      </c>
      <c r="I243" s="211">
        <f>I244</f>
        <v>0</v>
      </c>
      <c r="J243" s="212">
        <f t="shared" si="145"/>
        <v>624</v>
      </c>
      <c r="K243" s="211">
        <f>K244</f>
        <v>0</v>
      </c>
      <c r="L243" s="212">
        <f>L244</f>
        <v>0</v>
      </c>
      <c r="M243" s="212"/>
      <c r="N243" s="212">
        <f>N244</f>
        <v>0</v>
      </c>
    </row>
    <row r="244" spans="1:14" ht="20.25" hidden="1" customHeight="1" x14ac:dyDescent="0.2">
      <c r="A244" s="213" t="s">
        <v>78</v>
      </c>
      <c r="B244" s="206" t="s">
        <v>130</v>
      </c>
      <c r="C244" s="206" t="s">
        <v>202</v>
      </c>
      <c r="D244" s="206" t="s">
        <v>192</v>
      </c>
      <c r="E244" s="205" t="s">
        <v>759</v>
      </c>
      <c r="F244" s="206" t="s">
        <v>79</v>
      </c>
      <c r="G244" s="210"/>
      <c r="H244" s="211">
        <v>624</v>
      </c>
      <c r="I244" s="212">
        <v>0</v>
      </c>
      <c r="J244" s="212">
        <f t="shared" si="145"/>
        <v>624</v>
      </c>
      <c r="K244" s="212">
        <v>0</v>
      </c>
      <c r="L244" s="212">
        <v>0</v>
      </c>
      <c r="M244" s="212"/>
      <c r="N244" s="212">
        <v>0</v>
      </c>
    </row>
    <row r="245" spans="1:14" ht="107.25" customHeight="1" x14ac:dyDescent="0.2">
      <c r="A245" s="213" t="s">
        <v>921</v>
      </c>
      <c r="B245" s="206" t="s">
        <v>130</v>
      </c>
      <c r="C245" s="206" t="s">
        <v>202</v>
      </c>
      <c r="D245" s="206" t="s">
        <v>192</v>
      </c>
      <c r="E245" s="205" t="s">
        <v>758</v>
      </c>
      <c r="F245" s="206"/>
      <c r="G245" s="210"/>
      <c r="H245" s="211">
        <f>H246</f>
        <v>174462.7</v>
      </c>
      <c r="I245" s="212">
        <f>I246</f>
        <v>5065</v>
      </c>
      <c r="J245" s="212">
        <f t="shared" si="145"/>
        <v>179527.7</v>
      </c>
      <c r="K245" s="212">
        <f>K246</f>
        <v>-3826.2</v>
      </c>
      <c r="L245" s="212">
        <f>L246</f>
        <v>173034.6</v>
      </c>
      <c r="M245" s="212">
        <f t="shared" ref="M245:N245" si="149">M246</f>
        <v>-21120.14</v>
      </c>
      <c r="N245" s="212">
        <f t="shared" si="149"/>
        <v>151914.46000000002</v>
      </c>
    </row>
    <row r="246" spans="1:14" ht="31.5" customHeight="1" x14ac:dyDescent="0.2">
      <c r="A246" s="213" t="s">
        <v>76</v>
      </c>
      <c r="B246" s="206" t="s">
        <v>130</v>
      </c>
      <c r="C246" s="206" t="s">
        <v>202</v>
      </c>
      <c r="D246" s="206" t="s">
        <v>192</v>
      </c>
      <c r="E246" s="205" t="s">
        <v>758</v>
      </c>
      <c r="F246" s="206" t="s">
        <v>77</v>
      </c>
      <c r="G246" s="210"/>
      <c r="H246" s="211">
        <v>174462.7</v>
      </c>
      <c r="I246" s="212">
        <v>5065</v>
      </c>
      <c r="J246" s="212">
        <f t="shared" si="145"/>
        <v>179527.7</v>
      </c>
      <c r="K246" s="212">
        <v>-3826.2</v>
      </c>
      <c r="L246" s="212">
        <f>177297.6-4263</f>
        <v>173034.6</v>
      </c>
      <c r="M246" s="212">
        <f>-21120.14</f>
        <v>-21120.14</v>
      </c>
      <c r="N246" s="212">
        <f>L246+M246</f>
        <v>151914.46000000002</v>
      </c>
    </row>
    <row r="247" spans="1:14" ht="21.75" customHeight="1" x14ac:dyDescent="0.2">
      <c r="A247" s="213" t="s">
        <v>920</v>
      </c>
      <c r="B247" s="206" t="s">
        <v>130</v>
      </c>
      <c r="C247" s="206" t="s">
        <v>202</v>
      </c>
      <c r="D247" s="206" t="s">
        <v>192</v>
      </c>
      <c r="E247" s="205" t="s">
        <v>756</v>
      </c>
      <c r="F247" s="206"/>
      <c r="G247" s="210"/>
      <c r="H247" s="211">
        <f>H248</f>
        <v>1736</v>
      </c>
      <c r="I247" s="212">
        <f>I248</f>
        <v>0</v>
      </c>
      <c r="J247" s="212">
        <f t="shared" si="145"/>
        <v>1736</v>
      </c>
      <c r="K247" s="212">
        <f>K248</f>
        <v>0</v>
      </c>
      <c r="L247" s="212">
        <f>L248</f>
        <v>1667.6</v>
      </c>
      <c r="M247" s="212">
        <f t="shared" ref="M247:N247" si="150">M248</f>
        <v>-647.6</v>
      </c>
      <c r="N247" s="212">
        <f t="shared" si="150"/>
        <v>1019.9999999999999</v>
      </c>
    </row>
    <row r="248" spans="1:14" ht="22.5" customHeight="1" x14ac:dyDescent="0.2">
      <c r="A248" s="213" t="s">
        <v>78</v>
      </c>
      <c r="B248" s="206" t="s">
        <v>130</v>
      </c>
      <c r="C248" s="206" t="s">
        <v>202</v>
      </c>
      <c r="D248" s="206" t="s">
        <v>192</v>
      </c>
      <c r="E248" s="205" t="s">
        <v>756</v>
      </c>
      <c r="F248" s="206" t="s">
        <v>79</v>
      </c>
      <c r="G248" s="210"/>
      <c r="H248" s="211">
        <v>1736</v>
      </c>
      <c r="I248" s="212">
        <v>0</v>
      </c>
      <c r="J248" s="212">
        <f t="shared" si="145"/>
        <v>1736</v>
      </c>
      <c r="K248" s="212">
        <v>0</v>
      </c>
      <c r="L248" s="212">
        <v>1667.6</v>
      </c>
      <c r="M248" s="212">
        <v>-647.6</v>
      </c>
      <c r="N248" s="212">
        <f>L248+M248</f>
        <v>1019.9999999999999</v>
      </c>
    </row>
    <row r="249" spans="1:14" ht="22.5" hidden="1" customHeight="1" x14ac:dyDescent="0.2">
      <c r="A249" s="213" t="s">
        <v>911</v>
      </c>
      <c r="B249" s="206" t="s">
        <v>130</v>
      </c>
      <c r="C249" s="206" t="s">
        <v>202</v>
      </c>
      <c r="D249" s="206" t="s">
        <v>192</v>
      </c>
      <c r="E249" s="205" t="s">
        <v>895</v>
      </c>
      <c r="F249" s="206"/>
      <c r="G249" s="210"/>
      <c r="H249" s="211"/>
      <c r="I249" s="212"/>
      <c r="J249" s="212"/>
      <c r="K249" s="212">
        <f>K250</f>
        <v>2070</v>
      </c>
      <c r="L249" s="212">
        <f>L250</f>
        <v>0</v>
      </c>
      <c r="M249" s="212"/>
      <c r="N249" s="212">
        <f>N250</f>
        <v>0</v>
      </c>
    </row>
    <row r="250" spans="1:14" ht="22.5" hidden="1" customHeight="1" x14ac:dyDescent="0.2">
      <c r="A250" s="213" t="s">
        <v>78</v>
      </c>
      <c r="B250" s="206" t="s">
        <v>130</v>
      </c>
      <c r="C250" s="206" t="s">
        <v>202</v>
      </c>
      <c r="D250" s="206" t="s">
        <v>192</v>
      </c>
      <c r="E250" s="205" t="s">
        <v>895</v>
      </c>
      <c r="F250" s="206" t="s">
        <v>79</v>
      </c>
      <c r="G250" s="210"/>
      <c r="H250" s="211"/>
      <c r="I250" s="212"/>
      <c r="J250" s="212"/>
      <c r="K250" s="212">
        <v>2070</v>
      </c>
      <c r="L250" s="212">
        <v>0</v>
      </c>
      <c r="M250" s="212"/>
      <c r="N250" s="212">
        <v>0</v>
      </c>
    </row>
    <row r="251" spans="1:14" ht="38.25" customHeight="1" x14ac:dyDescent="0.2">
      <c r="A251" s="213" t="s">
        <v>757</v>
      </c>
      <c r="B251" s="206" t="s">
        <v>130</v>
      </c>
      <c r="C251" s="206" t="s">
        <v>202</v>
      </c>
      <c r="D251" s="206" t="s">
        <v>192</v>
      </c>
      <c r="E251" s="205" t="s">
        <v>755</v>
      </c>
      <c r="F251" s="206"/>
      <c r="G251" s="210"/>
      <c r="H251" s="211">
        <f>H252</f>
        <v>2000</v>
      </c>
      <c r="I251" s="212">
        <f>I252</f>
        <v>0</v>
      </c>
      <c r="J251" s="212">
        <f t="shared" si="145"/>
        <v>2000</v>
      </c>
      <c r="K251" s="212">
        <f>K252</f>
        <v>0</v>
      </c>
      <c r="L251" s="212">
        <f>L252</f>
        <v>2000</v>
      </c>
      <c r="M251" s="212">
        <f t="shared" ref="M251:N251" si="151">M252</f>
        <v>0</v>
      </c>
      <c r="N251" s="212">
        <f t="shared" si="151"/>
        <v>2000</v>
      </c>
    </row>
    <row r="252" spans="1:14" ht="18.75" customHeight="1" x14ac:dyDescent="0.2">
      <c r="A252" s="213" t="s">
        <v>78</v>
      </c>
      <c r="B252" s="206" t="s">
        <v>130</v>
      </c>
      <c r="C252" s="206" t="s">
        <v>202</v>
      </c>
      <c r="D252" s="206" t="s">
        <v>192</v>
      </c>
      <c r="E252" s="205" t="s">
        <v>755</v>
      </c>
      <c r="F252" s="206" t="s">
        <v>79</v>
      </c>
      <c r="G252" s="210"/>
      <c r="H252" s="211">
        <v>2000</v>
      </c>
      <c r="I252" s="212">
        <v>0</v>
      </c>
      <c r="J252" s="212">
        <f t="shared" si="145"/>
        <v>2000</v>
      </c>
      <c r="K252" s="212">
        <v>0</v>
      </c>
      <c r="L252" s="212">
        <v>2000</v>
      </c>
      <c r="M252" s="212">
        <v>0</v>
      </c>
      <c r="N252" s="212">
        <f>L252+M252</f>
        <v>2000</v>
      </c>
    </row>
    <row r="253" spans="1:14" ht="32.25" customHeight="1" x14ac:dyDescent="0.2">
      <c r="A253" s="213" t="s">
        <v>919</v>
      </c>
      <c r="B253" s="206" t="s">
        <v>130</v>
      </c>
      <c r="C253" s="206" t="s">
        <v>202</v>
      </c>
      <c r="D253" s="206" t="s">
        <v>192</v>
      </c>
      <c r="E253" s="205" t="s">
        <v>753</v>
      </c>
      <c r="F253" s="206"/>
      <c r="G253" s="210"/>
      <c r="H253" s="211">
        <f>H254</f>
        <v>1831</v>
      </c>
      <c r="I253" s="212">
        <f>I254</f>
        <v>0</v>
      </c>
      <c r="J253" s="212">
        <f t="shared" si="145"/>
        <v>1831</v>
      </c>
      <c r="K253" s="212">
        <f>K254</f>
        <v>0</v>
      </c>
      <c r="L253" s="212">
        <f>L254</f>
        <v>1115.2</v>
      </c>
      <c r="M253" s="212">
        <f t="shared" ref="M253:N253" si="152">M254</f>
        <v>1512.7</v>
      </c>
      <c r="N253" s="212">
        <f t="shared" si="152"/>
        <v>2627.9</v>
      </c>
    </row>
    <row r="254" spans="1:14" ht="16.5" customHeight="1" x14ac:dyDescent="0.2">
      <c r="A254" s="213" t="s">
        <v>78</v>
      </c>
      <c r="B254" s="206" t="s">
        <v>130</v>
      </c>
      <c r="C254" s="206" t="s">
        <v>202</v>
      </c>
      <c r="D254" s="206" t="s">
        <v>192</v>
      </c>
      <c r="E254" s="205" t="s">
        <v>753</v>
      </c>
      <c r="F254" s="206" t="s">
        <v>79</v>
      </c>
      <c r="G254" s="210"/>
      <c r="H254" s="211">
        <v>1831</v>
      </c>
      <c r="I254" s="212">
        <v>0</v>
      </c>
      <c r="J254" s="212">
        <f t="shared" si="145"/>
        <v>1831</v>
      </c>
      <c r="K254" s="212">
        <v>0</v>
      </c>
      <c r="L254" s="212">
        <v>1115.2</v>
      </c>
      <c r="M254" s="212">
        <v>1512.7</v>
      </c>
      <c r="N254" s="212">
        <f>L254+M254</f>
        <v>2627.9</v>
      </c>
    </row>
    <row r="255" spans="1:14" ht="30.75" customHeight="1" x14ac:dyDescent="0.2">
      <c r="A255" s="213" t="s">
        <v>752</v>
      </c>
      <c r="B255" s="206" t="s">
        <v>130</v>
      </c>
      <c r="C255" s="206" t="s">
        <v>202</v>
      </c>
      <c r="D255" s="206" t="s">
        <v>192</v>
      </c>
      <c r="E255" s="205" t="s">
        <v>754</v>
      </c>
      <c r="F255" s="206"/>
      <c r="G255" s="210"/>
      <c r="H255" s="211">
        <f>H256</f>
        <v>280.10000000000002</v>
      </c>
      <c r="I255" s="212">
        <f>I256</f>
        <v>0</v>
      </c>
      <c r="J255" s="212">
        <f t="shared" si="145"/>
        <v>280.10000000000002</v>
      </c>
      <c r="K255" s="212">
        <f>K256</f>
        <v>0</v>
      </c>
      <c r="L255" s="212">
        <f>L256</f>
        <v>12</v>
      </c>
      <c r="M255" s="212">
        <f t="shared" ref="M255:N255" si="153">M256</f>
        <v>15</v>
      </c>
      <c r="N255" s="212">
        <f t="shared" si="153"/>
        <v>27</v>
      </c>
    </row>
    <row r="256" spans="1:14" ht="18.75" customHeight="1" x14ac:dyDescent="0.2">
      <c r="A256" s="213" t="s">
        <v>78</v>
      </c>
      <c r="B256" s="206" t="s">
        <v>130</v>
      </c>
      <c r="C256" s="206" t="s">
        <v>202</v>
      </c>
      <c r="D256" s="206" t="s">
        <v>192</v>
      </c>
      <c r="E256" s="205" t="s">
        <v>754</v>
      </c>
      <c r="F256" s="206" t="s">
        <v>79</v>
      </c>
      <c r="G256" s="210"/>
      <c r="H256" s="211">
        <v>280.10000000000002</v>
      </c>
      <c r="I256" s="212">
        <v>0</v>
      </c>
      <c r="J256" s="212">
        <f t="shared" si="145"/>
        <v>280.10000000000002</v>
      </c>
      <c r="K256" s="212">
        <v>0</v>
      </c>
      <c r="L256" s="212">
        <v>12</v>
      </c>
      <c r="M256" s="212">
        <v>15</v>
      </c>
      <c r="N256" s="212">
        <f>L256+M256</f>
        <v>27</v>
      </c>
    </row>
    <row r="257" spans="1:14" ht="31.5" customHeight="1" x14ac:dyDescent="0.2">
      <c r="A257" s="213" t="s">
        <v>841</v>
      </c>
      <c r="B257" s="206" t="s">
        <v>130</v>
      </c>
      <c r="C257" s="206" t="s">
        <v>202</v>
      </c>
      <c r="D257" s="206" t="s">
        <v>192</v>
      </c>
      <c r="E257" s="205" t="s">
        <v>999</v>
      </c>
      <c r="F257" s="206" t="s">
        <v>79</v>
      </c>
      <c r="G257" s="210"/>
      <c r="H257" s="211">
        <v>500</v>
      </c>
      <c r="I257" s="212">
        <v>1000</v>
      </c>
      <c r="J257" s="212">
        <f t="shared" si="145"/>
        <v>1500</v>
      </c>
      <c r="K257" s="212">
        <v>168</v>
      </c>
      <c r="L257" s="212">
        <v>0</v>
      </c>
      <c r="M257" s="212">
        <v>288.5</v>
      </c>
      <c r="N257" s="212">
        <f>L257+M257</f>
        <v>288.5</v>
      </c>
    </row>
    <row r="258" spans="1:14" s="19" customFormat="1" ht="21.75" customHeight="1" x14ac:dyDescent="0.2">
      <c r="A258" s="299" t="s">
        <v>829</v>
      </c>
      <c r="B258" s="204" t="s">
        <v>130</v>
      </c>
      <c r="C258" s="204" t="s">
        <v>202</v>
      </c>
      <c r="D258" s="204" t="s">
        <v>194</v>
      </c>
      <c r="E258" s="207"/>
      <c r="F258" s="204"/>
      <c r="G258" s="218"/>
      <c r="H258" s="231"/>
      <c r="I258" s="231"/>
      <c r="J258" s="231"/>
      <c r="K258" s="231"/>
      <c r="L258" s="231">
        <f>L259+L275+L274</f>
        <v>21560</v>
      </c>
      <c r="M258" s="231">
        <f t="shared" ref="M258:N258" si="154">M259+M275+M274</f>
        <v>1657</v>
      </c>
      <c r="N258" s="231">
        <f t="shared" si="154"/>
        <v>23217</v>
      </c>
    </row>
    <row r="259" spans="1:14" ht="29.25" customHeight="1" x14ac:dyDescent="0.2">
      <c r="A259" s="213" t="s">
        <v>880</v>
      </c>
      <c r="B259" s="206" t="s">
        <v>130</v>
      </c>
      <c r="C259" s="206" t="s">
        <v>202</v>
      </c>
      <c r="D259" s="206" t="s">
        <v>194</v>
      </c>
      <c r="E259" s="205" t="s">
        <v>897</v>
      </c>
      <c r="F259" s="206"/>
      <c r="G259" s="210"/>
      <c r="H259" s="212">
        <f t="shared" ref="H259:K259" si="155">H260+H263</f>
        <v>0</v>
      </c>
      <c r="I259" s="212">
        <f t="shared" si="155"/>
        <v>20483</v>
      </c>
      <c r="J259" s="212">
        <f t="shared" si="155"/>
        <v>20483</v>
      </c>
      <c r="K259" s="212">
        <f t="shared" si="155"/>
        <v>1418.7700000000002</v>
      </c>
      <c r="L259" s="212">
        <f>L260+L263</f>
        <v>21560</v>
      </c>
      <c r="M259" s="212">
        <f t="shared" ref="M259:N259" si="156">M260+M263</f>
        <v>1657</v>
      </c>
      <c r="N259" s="212">
        <f t="shared" si="156"/>
        <v>23217</v>
      </c>
    </row>
    <row r="260" spans="1:14" ht="24" customHeight="1" x14ac:dyDescent="0.2">
      <c r="A260" s="213" t="s">
        <v>534</v>
      </c>
      <c r="B260" s="206" t="s">
        <v>130</v>
      </c>
      <c r="C260" s="206" t="s">
        <v>202</v>
      </c>
      <c r="D260" s="206" t="s">
        <v>194</v>
      </c>
      <c r="E260" s="205" t="s">
        <v>762</v>
      </c>
      <c r="F260" s="206"/>
      <c r="G260" s="210"/>
      <c r="H260" s="212">
        <f t="shared" ref="H260:L260" si="157">H261+H262</f>
        <v>0</v>
      </c>
      <c r="I260" s="212">
        <f t="shared" si="157"/>
        <v>5750</v>
      </c>
      <c r="J260" s="212">
        <f t="shared" si="157"/>
        <v>5750</v>
      </c>
      <c r="K260" s="212">
        <f t="shared" si="157"/>
        <v>80.39</v>
      </c>
      <c r="L260" s="212">
        <f t="shared" si="157"/>
        <v>5750</v>
      </c>
      <c r="M260" s="212">
        <f t="shared" ref="M260:N260" si="158">M261+M262</f>
        <v>1040.5999999999999</v>
      </c>
      <c r="N260" s="212">
        <f t="shared" si="158"/>
        <v>6790.6</v>
      </c>
    </row>
    <row r="261" spans="1:14" ht="27.75" customHeight="1" x14ac:dyDescent="0.2">
      <c r="A261" s="213" t="s">
        <v>76</v>
      </c>
      <c r="B261" s="206" t="s">
        <v>130</v>
      </c>
      <c r="C261" s="206" t="s">
        <v>202</v>
      </c>
      <c r="D261" s="206" t="s">
        <v>194</v>
      </c>
      <c r="E261" s="205" t="s">
        <v>762</v>
      </c>
      <c r="F261" s="206" t="s">
        <v>77</v>
      </c>
      <c r="G261" s="210"/>
      <c r="H261" s="212">
        <v>0</v>
      </c>
      <c r="I261" s="212">
        <v>5550</v>
      </c>
      <c r="J261" s="212">
        <f>H261+I261</f>
        <v>5550</v>
      </c>
      <c r="K261" s="212">
        <v>80.39</v>
      </c>
      <c r="L261" s="212">
        <v>5550</v>
      </c>
      <c r="M261" s="212">
        <f>108+1032.6</f>
        <v>1140.5999999999999</v>
      </c>
      <c r="N261" s="212">
        <f>L261+M261</f>
        <v>6690.6</v>
      </c>
    </row>
    <row r="262" spans="1:14" ht="18.75" customHeight="1" x14ac:dyDescent="0.2">
      <c r="A262" s="213" t="s">
        <v>78</v>
      </c>
      <c r="B262" s="206" t="s">
        <v>130</v>
      </c>
      <c r="C262" s="206" t="s">
        <v>202</v>
      </c>
      <c r="D262" s="206" t="s">
        <v>194</v>
      </c>
      <c r="E262" s="205" t="s">
        <v>762</v>
      </c>
      <c r="F262" s="206" t="s">
        <v>79</v>
      </c>
      <c r="G262" s="210"/>
      <c r="H262" s="212">
        <v>0</v>
      </c>
      <c r="I262" s="212">
        <v>200</v>
      </c>
      <c r="J262" s="212">
        <f>H262+I262</f>
        <v>200</v>
      </c>
      <c r="K262" s="212">
        <v>0</v>
      </c>
      <c r="L262" s="212">
        <v>200</v>
      </c>
      <c r="M262" s="212">
        <v>-100</v>
      </c>
      <c r="N262" s="212">
        <f>L262+M262</f>
        <v>100</v>
      </c>
    </row>
    <row r="263" spans="1:14" ht="22.5" customHeight="1" x14ac:dyDescent="0.2">
      <c r="A263" s="213" t="s">
        <v>535</v>
      </c>
      <c r="B263" s="206" t="s">
        <v>130</v>
      </c>
      <c r="C263" s="206" t="s">
        <v>202</v>
      </c>
      <c r="D263" s="206" t="s">
        <v>194</v>
      </c>
      <c r="E263" s="205" t="s">
        <v>761</v>
      </c>
      <c r="F263" s="206"/>
      <c r="G263" s="210"/>
      <c r="H263" s="212">
        <f t="shared" ref="H263:N263" si="159">H264+H265</f>
        <v>0</v>
      </c>
      <c r="I263" s="212">
        <f t="shared" si="159"/>
        <v>14733</v>
      </c>
      <c r="J263" s="212">
        <f t="shared" si="159"/>
        <v>14733</v>
      </c>
      <c r="K263" s="212">
        <f t="shared" si="159"/>
        <v>1338.38</v>
      </c>
      <c r="L263" s="212">
        <f t="shared" si="159"/>
        <v>15810</v>
      </c>
      <c r="M263" s="212">
        <f t="shared" si="159"/>
        <v>616.40000000000009</v>
      </c>
      <c r="N263" s="212">
        <f t="shared" si="159"/>
        <v>16426.400000000001</v>
      </c>
    </row>
    <row r="264" spans="1:14" ht="33.75" customHeight="1" x14ac:dyDescent="0.2">
      <c r="A264" s="213" t="s">
        <v>76</v>
      </c>
      <c r="B264" s="206" t="s">
        <v>130</v>
      </c>
      <c r="C264" s="206" t="s">
        <v>202</v>
      </c>
      <c r="D264" s="206" t="s">
        <v>194</v>
      </c>
      <c r="E264" s="205" t="s">
        <v>761</v>
      </c>
      <c r="F264" s="206" t="s">
        <v>77</v>
      </c>
      <c r="G264" s="210"/>
      <c r="H264" s="212">
        <v>0</v>
      </c>
      <c r="I264" s="212">
        <v>14013</v>
      </c>
      <c r="J264" s="212">
        <f>H264+I264</f>
        <v>14013</v>
      </c>
      <c r="K264" s="212">
        <v>1338.38</v>
      </c>
      <c r="L264" s="212">
        <f>12090+3000</f>
        <v>15090</v>
      </c>
      <c r="M264" s="212">
        <f>-1878+2864.4</f>
        <v>986.40000000000009</v>
      </c>
      <c r="N264" s="212">
        <f>L264+M264</f>
        <v>16076.4</v>
      </c>
    </row>
    <row r="265" spans="1:14" ht="18.75" customHeight="1" x14ac:dyDescent="0.2">
      <c r="A265" s="213" t="s">
        <v>78</v>
      </c>
      <c r="B265" s="206" t="s">
        <v>130</v>
      </c>
      <c r="C265" s="206" t="s">
        <v>202</v>
      </c>
      <c r="D265" s="206" t="s">
        <v>194</v>
      </c>
      <c r="E265" s="205" t="s">
        <v>761</v>
      </c>
      <c r="F265" s="206" t="s">
        <v>79</v>
      </c>
      <c r="G265" s="210"/>
      <c r="H265" s="212">
        <v>0</v>
      </c>
      <c r="I265" s="212">
        <v>720</v>
      </c>
      <c r="J265" s="212">
        <f>H265+I265</f>
        <v>720</v>
      </c>
      <c r="K265" s="212">
        <v>0</v>
      </c>
      <c r="L265" s="212">
        <v>720</v>
      </c>
      <c r="M265" s="212">
        <v>-370</v>
      </c>
      <c r="N265" s="212">
        <f>L265+M265</f>
        <v>350</v>
      </c>
    </row>
    <row r="266" spans="1:14" s="19" customFormat="1" ht="18.75" hidden="1" customHeight="1" x14ac:dyDescent="0.2">
      <c r="A266" s="299" t="s">
        <v>829</v>
      </c>
      <c r="B266" s="204" t="s">
        <v>130</v>
      </c>
      <c r="C266" s="204" t="s">
        <v>202</v>
      </c>
      <c r="D266" s="204" t="s">
        <v>194</v>
      </c>
      <c r="E266" s="207"/>
      <c r="F266" s="204"/>
      <c r="G266" s="231">
        <f t="shared" ref="G266:L266" si="160">G267+G270+G273</f>
        <v>0</v>
      </c>
      <c r="H266" s="231">
        <f t="shared" si="160"/>
        <v>21483</v>
      </c>
      <c r="I266" s="231">
        <f t="shared" si="160"/>
        <v>-21483</v>
      </c>
      <c r="J266" s="231">
        <f t="shared" si="160"/>
        <v>0</v>
      </c>
      <c r="K266" s="231">
        <f t="shared" si="160"/>
        <v>0</v>
      </c>
      <c r="L266" s="231">
        <f t="shared" si="160"/>
        <v>-21483</v>
      </c>
      <c r="M266" s="231"/>
      <c r="N266" s="212">
        <f t="shared" ref="N266:N273" si="161">L266+M266</f>
        <v>-21483</v>
      </c>
    </row>
    <row r="267" spans="1:14" s="19" customFormat="1" ht="18.75" hidden="1" customHeight="1" x14ac:dyDescent="0.2">
      <c r="A267" s="213" t="s">
        <v>534</v>
      </c>
      <c r="B267" s="206" t="s">
        <v>130</v>
      </c>
      <c r="C267" s="206" t="s">
        <v>202</v>
      </c>
      <c r="D267" s="206" t="s">
        <v>194</v>
      </c>
      <c r="E267" s="205" t="s">
        <v>762</v>
      </c>
      <c r="F267" s="206"/>
      <c r="G267" s="212">
        <f>G268+G269</f>
        <v>0</v>
      </c>
      <c r="H267" s="212">
        <f>H268+H269</f>
        <v>5750</v>
      </c>
      <c r="I267" s="212">
        <f>I268+I269</f>
        <v>-5750</v>
      </c>
      <c r="J267" s="212">
        <f>H267+I267</f>
        <v>0</v>
      </c>
      <c r="K267" s="212">
        <f>K268+K269</f>
        <v>0</v>
      </c>
      <c r="L267" s="212">
        <f>I267+J267</f>
        <v>-5750</v>
      </c>
      <c r="M267" s="212"/>
      <c r="N267" s="212">
        <f t="shared" si="161"/>
        <v>-5750</v>
      </c>
    </row>
    <row r="268" spans="1:14" s="19" customFormat="1" ht="30.75" hidden="1" customHeight="1" x14ac:dyDescent="0.2">
      <c r="A268" s="213" t="s">
        <v>76</v>
      </c>
      <c r="B268" s="206" t="s">
        <v>130</v>
      </c>
      <c r="C268" s="206" t="s">
        <v>202</v>
      </c>
      <c r="D268" s="206" t="s">
        <v>194</v>
      </c>
      <c r="E268" s="205" t="s">
        <v>762</v>
      </c>
      <c r="F268" s="206" t="s">
        <v>77</v>
      </c>
      <c r="G268" s="210"/>
      <c r="H268" s="211">
        <v>5550</v>
      </c>
      <c r="I268" s="212">
        <v>-5550</v>
      </c>
      <c r="J268" s="212">
        <f t="shared" ref="J268:J273" si="162">H268+I268</f>
        <v>0</v>
      </c>
      <c r="K268" s="212">
        <v>0</v>
      </c>
      <c r="L268" s="212">
        <f t="shared" ref="L268:L273" si="163">I268+J268</f>
        <v>-5550</v>
      </c>
      <c r="M268" s="212"/>
      <c r="N268" s="212">
        <f t="shared" si="161"/>
        <v>-5550</v>
      </c>
    </row>
    <row r="269" spans="1:14" s="19" customFormat="1" ht="18.75" hidden="1" customHeight="1" x14ac:dyDescent="0.2">
      <c r="A269" s="213" t="s">
        <v>78</v>
      </c>
      <c r="B269" s="206" t="s">
        <v>130</v>
      </c>
      <c r="C269" s="206" t="s">
        <v>202</v>
      </c>
      <c r="D269" s="206" t="s">
        <v>194</v>
      </c>
      <c r="E269" s="205" t="s">
        <v>762</v>
      </c>
      <c r="F269" s="206" t="s">
        <v>79</v>
      </c>
      <c r="G269" s="210"/>
      <c r="H269" s="211">
        <v>200</v>
      </c>
      <c r="I269" s="212">
        <v>-200</v>
      </c>
      <c r="J269" s="212">
        <f t="shared" si="162"/>
        <v>0</v>
      </c>
      <c r="K269" s="212">
        <v>0</v>
      </c>
      <c r="L269" s="212">
        <f t="shared" si="163"/>
        <v>-200</v>
      </c>
      <c r="M269" s="212"/>
      <c r="N269" s="212">
        <f t="shared" si="161"/>
        <v>-200</v>
      </c>
    </row>
    <row r="270" spans="1:14" ht="18.75" hidden="1" customHeight="1" x14ac:dyDescent="0.2">
      <c r="A270" s="213" t="s">
        <v>535</v>
      </c>
      <c r="B270" s="206" t="s">
        <v>130</v>
      </c>
      <c r="C270" s="206" t="s">
        <v>202</v>
      </c>
      <c r="D270" s="206" t="s">
        <v>194</v>
      </c>
      <c r="E270" s="205" t="s">
        <v>761</v>
      </c>
      <c r="F270" s="206"/>
      <c r="G270" s="266">
        <f>G271+G272</f>
        <v>0</v>
      </c>
      <c r="H270" s="211">
        <f>H271+H272</f>
        <v>14733</v>
      </c>
      <c r="I270" s="212">
        <f>I271+I272</f>
        <v>-14733</v>
      </c>
      <c r="J270" s="212">
        <f t="shared" si="162"/>
        <v>0</v>
      </c>
      <c r="K270" s="212">
        <f>K271+K272</f>
        <v>0</v>
      </c>
      <c r="L270" s="212">
        <f t="shared" si="163"/>
        <v>-14733</v>
      </c>
      <c r="M270" s="212"/>
      <c r="N270" s="212">
        <f t="shared" si="161"/>
        <v>-14733</v>
      </c>
    </row>
    <row r="271" spans="1:14" ht="33.75" hidden="1" customHeight="1" x14ac:dyDescent="0.2">
      <c r="A271" s="213" t="s">
        <v>76</v>
      </c>
      <c r="B271" s="206" t="s">
        <v>130</v>
      </c>
      <c r="C271" s="206" t="s">
        <v>202</v>
      </c>
      <c r="D271" s="206" t="s">
        <v>194</v>
      </c>
      <c r="E271" s="205" t="s">
        <v>761</v>
      </c>
      <c r="F271" s="206" t="s">
        <v>77</v>
      </c>
      <c r="G271" s="210"/>
      <c r="H271" s="211">
        <v>14013</v>
      </c>
      <c r="I271" s="212">
        <v>-14013</v>
      </c>
      <c r="J271" s="212">
        <f t="shared" si="162"/>
        <v>0</v>
      </c>
      <c r="K271" s="212">
        <v>0</v>
      </c>
      <c r="L271" s="212">
        <f t="shared" si="163"/>
        <v>-14013</v>
      </c>
      <c r="M271" s="212"/>
      <c r="N271" s="212">
        <f t="shared" si="161"/>
        <v>-14013</v>
      </c>
    </row>
    <row r="272" spans="1:14" ht="18.75" hidden="1" customHeight="1" x14ac:dyDescent="0.2">
      <c r="A272" s="213" t="s">
        <v>78</v>
      </c>
      <c r="B272" s="206" t="s">
        <v>130</v>
      </c>
      <c r="C272" s="206" t="s">
        <v>202</v>
      </c>
      <c r="D272" s="206" t="s">
        <v>194</v>
      </c>
      <c r="E272" s="205" t="s">
        <v>761</v>
      </c>
      <c r="F272" s="206" t="s">
        <v>79</v>
      </c>
      <c r="G272" s="210"/>
      <c r="H272" s="211">
        <v>720</v>
      </c>
      <c r="I272" s="212">
        <v>-720</v>
      </c>
      <c r="J272" s="212">
        <f t="shared" si="162"/>
        <v>0</v>
      </c>
      <c r="K272" s="212">
        <v>0</v>
      </c>
      <c r="L272" s="212">
        <f t="shared" si="163"/>
        <v>-720</v>
      </c>
      <c r="M272" s="212"/>
      <c r="N272" s="212">
        <f t="shared" si="161"/>
        <v>-720</v>
      </c>
    </row>
    <row r="273" spans="1:14" ht="33.75" hidden="1" customHeight="1" x14ac:dyDescent="0.2">
      <c r="A273" s="213" t="s">
        <v>841</v>
      </c>
      <c r="B273" s="206" t="s">
        <v>130</v>
      </c>
      <c r="C273" s="206" t="s">
        <v>202</v>
      </c>
      <c r="D273" s="206" t="s">
        <v>194</v>
      </c>
      <c r="E273" s="205" t="s">
        <v>842</v>
      </c>
      <c r="F273" s="206" t="s">
        <v>79</v>
      </c>
      <c r="G273" s="210"/>
      <c r="H273" s="211">
        <v>1000</v>
      </c>
      <c r="I273" s="212">
        <v>-1000</v>
      </c>
      <c r="J273" s="212">
        <f t="shared" si="162"/>
        <v>0</v>
      </c>
      <c r="K273" s="212">
        <v>0</v>
      </c>
      <c r="L273" s="212">
        <f t="shared" si="163"/>
        <v>-1000</v>
      </c>
      <c r="M273" s="212"/>
      <c r="N273" s="212">
        <f t="shared" si="161"/>
        <v>-1000</v>
      </c>
    </row>
    <row r="274" spans="1:14" ht="26.25" hidden="1" customHeight="1" x14ac:dyDescent="0.2">
      <c r="A274" s="213" t="s">
        <v>78</v>
      </c>
      <c r="B274" s="206" t="s">
        <v>130</v>
      </c>
      <c r="C274" s="206" t="s">
        <v>202</v>
      </c>
      <c r="D274" s="206" t="s">
        <v>194</v>
      </c>
      <c r="E274" s="205" t="s">
        <v>989</v>
      </c>
      <c r="F274" s="206" t="s">
        <v>79</v>
      </c>
      <c r="G274" s="210"/>
      <c r="H274" s="212"/>
      <c r="I274" s="212"/>
      <c r="J274" s="212"/>
      <c r="K274" s="212"/>
      <c r="L274" s="212">
        <v>0</v>
      </c>
      <c r="M274" s="212">
        <v>0</v>
      </c>
      <c r="N274" s="212">
        <v>0</v>
      </c>
    </row>
    <row r="275" spans="1:14" ht="33.75" hidden="1" customHeight="1" x14ac:dyDescent="0.2">
      <c r="A275" s="213" t="s">
        <v>841</v>
      </c>
      <c r="B275" s="206" t="s">
        <v>130</v>
      </c>
      <c r="C275" s="206" t="s">
        <v>202</v>
      </c>
      <c r="D275" s="206" t="s">
        <v>194</v>
      </c>
      <c r="E275" s="205" t="s">
        <v>842</v>
      </c>
      <c r="F275" s="206" t="s">
        <v>79</v>
      </c>
      <c r="G275" s="210"/>
      <c r="H275" s="212">
        <v>500</v>
      </c>
      <c r="I275" s="212">
        <v>1000</v>
      </c>
      <c r="J275" s="212">
        <v>1500</v>
      </c>
      <c r="K275" s="212">
        <v>168</v>
      </c>
      <c r="L275" s="212">
        <v>0</v>
      </c>
      <c r="M275" s="212"/>
      <c r="N275" s="212">
        <v>0</v>
      </c>
    </row>
    <row r="276" spans="1:14" ht="17.25" customHeight="1" x14ac:dyDescent="0.2">
      <c r="A276" s="299" t="s">
        <v>230</v>
      </c>
      <c r="B276" s="204" t="s">
        <v>130</v>
      </c>
      <c r="C276" s="204" t="s">
        <v>202</v>
      </c>
      <c r="D276" s="204" t="s">
        <v>202</v>
      </c>
      <c r="E276" s="207"/>
      <c r="F276" s="204"/>
      <c r="G276" s="221" t="e">
        <f>#REF!+#REF!+#REF!+#REF!+G277+G281+G283+#REF!</f>
        <v>#REF!</v>
      </c>
      <c r="H276" s="221">
        <f t="shared" ref="H276:L276" si="164">H277+H281+H283</f>
        <v>2217</v>
      </c>
      <c r="I276" s="221">
        <f t="shared" si="164"/>
        <v>0</v>
      </c>
      <c r="J276" s="221">
        <f t="shared" si="164"/>
        <v>2217</v>
      </c>
      <c r="K276" s="221">
        <f t="shared" si="164"/>
        <v>-69.400000000000006</v>
      </c>
      <c r="L276" s="221">
        <f t="shared" si="164"/>
        <v>1956.6</v>
      </c>
      <c r="M276" s="221">
        <f t="shared" ref="M276:N276" si="165">M277+M281+M283</f>
        <v>-417.7</v>
      </c>
      <c r="N276" s="221">
        <f t="shared" si="165"/>
        <v>1538.8999999999999</v>
      </c>
    </row>
    <row r="277" spans="1:14" ht="15" x14ac:dyDescent="0.2">
      <c r="A277" s="213" t="s">
        <v>734</v>
      </c>
      <c r="B277" s="206" t="s">
        <v>130</v>
      </c>
      <c r="C277" s="206" t="s">
        <v>202</v>
      </c>
      <c r="D277" s="206" t="s">
        <v>202</v>
      </c>
      <c r="E277" s="205" t="s">
        <v>733</v>
      </c>
      <c r="F277" s="206"/>
      <c r="G277" s="210"/>
      <c r="H277" s="211">
        <f>H280</f>
        <v>500</v>
      </c>
      <c r="I277" s="211">
        <f>I280</f>
        <v>0</v>
      </c>
      <c r="J277" s="211">
        <f>H277+I277</f>
        <v>500</v>
      </c>
      <c r="K277" s="211">
        <f>K280+K278+K279</f>
        <v>-69.400000000000006</v>
      </c>
      <c r="L277" s="211">
        <f>L280+L278+L279</f>
        <v>384</v>
      </c>
      <c r="M277" s="211">
        <f t="shared" ref="M277:N277" si="166">M280+M278+M279</f>
        <v>-300</v>
      </c>
      <c r="N277" s="211">
        <f t="shared" si="166"/>
        <v>84</v>
      </c>
    </row>
    <row r="278" spans="1:14" ht="15" hidden="1" x14ac:dyDescent="0.2">
      <c r="A278" s="213" t="s">
        <v>97</v>
      </c>
      <c r="B278" s="206" t="s">
        <v>130</v>
      </c>
      <c r="C278" s="206" t="s">
        <v>202</v>
      </c>
      <c r="D278" s="206" t="s">
        <v>202</v>
      </c>
      <c r="E278" s="205" t="s">
        <v>733</v>
      </c>
      <c r="F278" s="206" t="s">
        <v>898</v>
      </c>
      <c r="G278" s="210"/>
      <c r="H278" s="211"/>
      <c r="I278" s="211"/>
      <c r="J278" s="211">
        <v>0</v>
      </c>
      <c r="K278" s="211">
        <v>70</v>
      </c>
      <c r="L278" s="211">
        <v>0</v>
      </c>
      <c r="M278" s="211"/>
      <c r="N278" s="211">
        <v>0</v>
      </c>
    </row>
    <row r="279" spans="1:14" ht="15" hidden="1" x14ac:dyDescent="0.2">
      <c r="A279" s="213" t="s">
        <v>121</v>
      </c>
      <c r="B279" s="206" t="s">
        <v>130</v>
      </c>
      <c r="C279" s="206" t="s">
        <v>202</v>
      </c>
      <c r="D279" s="206" t="s">
        <v>202</v>
      </c>
      <c r="E279" s="205" t="s">
        <v>733</v>
      </c>
      <c r="F279" s="206" t="s">
        <v>94</v>
      </c>
      <c r="G279" s="210"/>
      <c r="H279" s="211"/>
      <c r="I279" s="211"/>
      <c r="J279" s="211">
        <v>0</v>
      </c>
      <c r="K279" s="211">
        <v>110.6</v>
      </c>
      <c r="L279" s="211">
        <v>0</v>
      </c>
      <c r="M279" s="211"/>
      <c r="N279" s="211">
        <v>0</v>
      </c>
    </row>
    <row r="280" spans="1:14" ht="15" x14ac:dyDescent="0.2">
      <c r="A280" s="213" t="s">
        <v>78</v>
      </c>
      <c r="B280" s="206" t="s">
        <v>130</v>
      </c>
      <c r="C280" s="206" t="s">
        <v>202</v>
      </c>
      <c r="D280" s="206" t="s">
        <v>202</v>
      </c>
      <c r="E280" s="205" t="s">
        <v>733</v>
      </c>
      <c r="F280" s="206" t="s">
        <v>79</v>
      </c>
      <c r="G280" s="210"/>
      <c r="H280" s="211">
        <v>500</v>
      </c>
      <c r="I280" s="211">
        <v>0</v>
      </c>
      <c r="J280" s="211">
        <f t="shared" ref="J280:J285" si="167">H280+I280</f>
        <v>500</v>
      </c>
      <c r="K280" s="211">
        <v>-250</v>
      </c>
      <c r="L280" s="211">
        <v>384</v>
      </c>
      <c r="M280" s="211">
        <v>-300</v>
      </c>
      <c r="N280" s="211">
        <f>L280+M280</f>
        <v>84</v>
      </c>
    </row>
    <row r="281" spans="1:14" ht="15" x14ac:dyDescent="0.2">
      <c r="A281" s="213" t="s">
        <v>862</v>
      </c>
      <c r="B281" s="206" t="s">
        <v>130</v>
      </c>
      <c r="C281" s="206" t="s">
        <v>202</v>
      </c>
      <c r="D281" s="206" t="s">
        <v>202</v>
      </c>
      <c r="E281" s="205" t="s">
        <v>732</v>
      </c>
      <c r="F281" s="206"/>
      <c r="G281" s="211" t="e">
        <f>G282+#REF!</f>
        <v>#REF!</v>
      </c>
      <c r="H281" s="211">
        <f>H282</f>
        <v>220</v>
      </c>
      <c r="I281" s="211">
        <f>I282</f>
        <v>0</v>
      </c>
      <c r="J281" s="211">
        <f t="shared" si="167"/>
        <v>220</v>
      </c>
      <c r="K281" s="211">
        <f>K282</f>
        <v>0</v>
      </c>
      <c r="L281" s="211">
        <f>L282</f>
        <v>100</v>
      </c>
      <c r="M281" s="211">
        <f t="shared" ref="M281:N281" si="168">M282</f>
        <v>-50</v>
      </c>
      <c r="N281" s="211">
        <f t="shared" si="168"/>
        <v>50</v>
      </c>
    </row>
    <row r="282" spans="1:14" ht="15" x14ac:dyDescent="0.2">
      <c r="A282" s="213" t="s">
        <v>121</v>
      </c>
      <c r="B282" s="206" t="s">
        <v>130</v>
      </c>
      <c r="C282" s="206" t="s">
        <v>202</v>
      </c>
      <c r="D282" s="206" t="s">
        <v>202</v>
      </c>
      <c r="E282" s="205" t="s">
        <v>732</v>
      </c>
      <c r="F282" s="206" t="s">
        <v>94</v>
      </c>
      <c r="G282" s="210"/>
      <c r="H282" s="210">
        <v>220</v>
      </c>
      <c r="I282" s="211">
        <v>0</v>
      </c>
      <c r="J282" s="211">
        <f t="shared" si="167"/>
        <v>220</v>
      </c>
      <c r="K282" s="211">
        <v>0</v>
      </c>
      <c r="L282" s="211">
        <v>100</v>
      </c>
      <c r="M282" s="211">
        <v>-50</v>
      </c>
      <c r="N282" s="211">
        <f>L282+M282</f>
        <v>50</v>
      </c>
    </row>
    <row r="283" spans="1:14" ht="30" x14ac:dyDescent="0.2">
      <c r="A283" s="213" t="s">
        <v>730</v>
      </c>
      <c r="B283" s="206" t="s">
        <v>130</v>
      </c>
      <c r="C283" s="206" t="s">
        <v>202</v>
      </c>
      <c r="D283" s="206" t="s">
        <v>202</v>
      </c>
      <c r="E283" s="205" t="s">
        <v>926</v>
      </c>
      <c r="F283" s="206"/>
      <c r="G283" s="211">
        <f>G285</f>
        <v>0</v>
      </c>
      <c r="H283" s="211">
        <f>H285</f>
        <v>1497</v>
      </c>
      <c r="I283" s="211">
        <f>I285</f>
        <v>0</v>
      </c>
      <c r="J283" s="211">
        <f t="shared" si="167"/>
        <v>1497</v>
      </c>
      <c r="K283" s="211">
        <f>K284+K285</f>
        <v>0</v>
      </c>
      <c r="L283" s="211">
        <f>L284+L285</f>
        <v>1472.6</v>
      </c>
      <c r="M283" s="211">
        <f t="shared" ref="M283:N283" si="169">M284+M285</f>
        <v>-67.7</v>
      </c>
      <c r="N283" s="211">
        <f t="shared" si="169"/>
        <v>1404.8999999999999</v>
      </c>
    </row>
    <row r="284" spans="1:14" ht="15" hidden="1" x14ac:dyDescent="0.2">
      <c r="A284" s="213" t="s">
        <v>138</v>
      </c>
      <c r="B284" s="206" t="s">
        <v>130</v>
      </c>
      <c r="C284" s="206" t="s">
        <v>392</v>
      </c>
      <c r="D284" s="206" t="s">
        <v>392</v>
      </c>
      <c r="E284" s="205" t="s">
        <v>926</v>
      </c>
      <c r="F284" s="206" t="s">
        <v>139</v>
      </c>
      <c r="G284" s="210"/>
      <c r="H284" s="211">
        <v>1497</v>
      </c>
      <c r="I284" s="211">
        <v>0</v>
      </c>
      <c r="J284" s="211">
        <v>0</v>
      </c>
      <c r="K284" s="211">
        <v>503.89</v>
      </c>
      <c r="L284" s="211">
        <v>0</v>
      </c>
      <c r="M284" s="211"/>
      <c r="N284" s="211">
        <v>0</v>
      </c>
    </row>
    <row r="285" spans="1:14" ht="15" x14ac:dyDescent="0.2">
      <c r="A285" s="213" t="s">
        <v>78</v>
      </c>
      <c r="B285" s="206" t="s">
        <v>130</v>
      </c>
      <c r="C285" s="206" t="s">
        <v>392</v>
      </c>
      <c r="D285" s="206" t="s">
        <v>392</v>
      </c>
      <c r="E285" s="205" t="s">
        <v>926</v>
      </c>
      <c r="F285" s="206" t="s">
        <v>79</v>
      </c>
      <c r="G285" s="210"/>
      <c r="H285" s="211">
        <v>1497</v>
      </c>
      <c r="I285" s="211">
        <v>0</v>
      </c>
      <c r="J285" s="211">
        <f t="shared" si="167"/>
        <v>1497</v>
      </c>
      <c r="K285" s="211">
        <v>-503.89</v>
      </c>
      <c r="L285" s="211">
        <v>1472.6</v>
      </c>
      <c r="M285" s="211">
        <v>-67.7</v>
      </c>
      <c r="N285" s="211">
        <f>L285+M285</f>
        <v>1404.8999999999999</v>
      </c>
    </row>
    <row r="286" spans="1:14" ht="15" x14ac:dyDescent="0.2">
      <c r="A286" s="299" t="s">
        <v>231</v>
      </c>
      <c r="B286" s="204" t="s">
        <v>130</v>
      </c>
      <c r="C286" s="204" t="s">
        <v>202</v>
      </c>
      <c r="D286" s="204" t="s">
        <v>212</v>
      </c>
      <c r="E286" s="204"/>
      <c r="F286" s="204"/>
      <c r="G286" s="216" t="e">
        <f>G293+G311+G323</f>
        <v>#REF!</v>
      </c>
      <c r="H286" s="215" t="e">
        <f t="shared" ref="H286:L286" si="170">H311+H323</f>
        <v>#REF!</v>
      </c>
      <c r="I286" s="215" t="e">
        <f t="shared" si="170"/>
        <v>#REF!</v>
      </c>
      <c r="J286" s="215" t="e">
        <f t="shared" si="170"/>
        <v>#REF!</v>
      </c>
      <c r="K286" s="215" t="e">
        <f t="shared" si="170"/>
        <v>#REF!</v>
      </c>
      <c r="L286" s="215">
        <f t="shared" si="170"/>
        <v>18150</v>
      </c>
      <c r="M286" s="215">
        <f t="shared" ref="M286:N286" si="171">M311+M323</f>
        <v>-466.48</v>
      </c>
      <c r="N286" s="215">
        <f t="shared" si="171"/>
        <v>17683.52</v>
      </c>
    </row>
    <row r="287" spans="1:14" ht="12.75" hidden="1" customHeight="1" x14ac:dyDescent="0.2">
      <c r="A287" s="299" t="s">
        <v>329</v>
      </c>
      <c r="B287" s="204" t="s">
        <v>130</v>
      </c>
      <c r="C287" s="204" t="s">
        <v>202</v>
      </c>
      <c r="D287" s="204" t="s">
        <v>212</v>
      </c>
      <c r="E287" s="204" t="s">
        <v>330</v>
      </c>
      <c r="F287" s="204"/>
      <c r="G287" s="210"/>
      <c r="H287" s="210"/>
      <c r="I287" s="211"/>
      <c r="J287" s="211" t="e">
        <f>J288</f>
        <v>#REF!</v>
      </c>
      <c r="K287" s="211"/>
      <c r="L287" s="211" t="e">
        <f>L288</f>
        <v>#REF!</v>
      </c>
      <c r="M287" s="211">
        <f t="shared" ref="M287:N288" si="172">M288</f>
        <v>0</v>
      </c>
      <c r="N287" s="211" t="e">
        <f t="shared" si="172"/>
        <v>#REF!</v>
      </c>
    </row>
    <row r="288" spans="1:14" ht="51" hidden="1" customHeight="1" x14ac:dyDescent="0.2">
      <c r="A288" s="213" t="s">
        <v>140</v>
      </c>
      <c r="B288" s="206" t="s">
        <v>130</v>
      </c>
      <c r="C288" s="206" t="s">
        <v>202</v>
      </c>
      <c r="D288" s="206" t="s">
        <v>212</v>
      </c>
      <c r="E288" s="206" t="s">
        <v>141</v>
      </c>
      <c r="F288" s="206"/>
      <c r="G288" s="210"/>
      <c r="H288" s="210"/>
      <c r="I288" s="211"/>
      <c r="J288" s="211" t="e">
        <f>J289</f>
        <v>#REF!</v>
      </c>
      <c r="K288" s="211"/>
      <c r="L288" s="211" t="e">
        <f>L289</f>
        <v>#REF!</v>
      </c>
      <c r="M288" s="211">
        <f t="shared" si="172"/>
        <v>0</v>
      </c>
      <c r="N288" s="211" t="e">
        <f t="shared" si="172"/>
        <v>#REF!</v>
      </c>
    </row>
    <row r="289" spans="1:14" ht="12.75" hidden="1" customHeight="1" x14ac:dyDescent="0.2">
      <c r="A289" s="213" t="s">
        <v>320</v>
      </c>
      <c r="B289" s="206" t="s">
        <v>130</v>
      </c>
      <c r="C289" s="206" t="s">
        <v>202</v>
      </c>
      <c r="D289" s="206" t="s">
        <v>212</v>
      </c>
      <c r="E289" s="206" t="s">
        <v>141</v>
      </c>
      <c r="F289" s="206" t="s">
        <v>321</v>
      </c>
      <c r="G289" s="210"/>
      <c r="H289" s="210"/>
      <c r="I289" s="211"/>
      <c r="J289" s="211" t="e">
        <f>#REF!+I289</f>
        <v>#REF!</v>
      </c>
      <c r="K289" s="211"/>
      <c r="L289" s="211" t="e">
        <f>F289+J289</f>
        <v>#REF!</v>
      </c>
      <c r="M289" s="211">
        <f t="shared" ref="M289:N289" si="173">G289+K289</f>
        <v>0</v>
      </c>
      <c r="N289" s="211" t="e">
        <f t="shared" si="173"/>
        <v>#REF!</v>
      </c>
    </row>
    <row r="290" spans="1:14" ht="30.75" hidden="1" customHeight="1" x14ac:dyDescent="0.2">
      <c r="A290" s="213" t="s">
        <v>123</v>
      </c>
      <c r="B290" s="206" t="s">
        <v>130</v>
      </c>
      <c r="C290" s="206" t="s">
        <v>202</v>
      </c>
      <c r="D290" s="206" t="s">
        <v>212</v>
      </c>
      <c r="E290" s="214" t="s">
        <v>332</v>
      </c>
      <c r="F290" s="206"/>
      <c r="G290" s="210"/>
      <c r="H290" s="210"/>
      <c r="I290" s="211">
        <f t="shared" ref="I290:N291" si="174">I291</f>
        <v>-2264.25</v>
      </c>
      <c r="J290" s="211">
        <f t="shared" si="174"/>
        <v>-2264.25</v>
      </c>
      <c r="K290" s="211">
        <f t="shared" si="174"/>
        <v>-2264.25</v>
      </c>
      <c r="L290" s="211">
        <f t="shared" si="174"/>
        <v>-2264.25</v>
      </c>
      <c r="M290" s="211">
        <f t="shared" si="174"/>
        <v>-4528.5</v>
      </c>
      <c r="N290" s="211">
        <f t="shared" si="174"/>
        <v>-4528.5</v>
      </c>
    </row>
    <row r="291" spans="1:14" ht="15" hidden="1" x14ac:dyDescent="0.2">
      <c r="A291" s="213" t="s">
        <v>333</v>
      </c>
      <c r="B291" s="206" t="s">
        <v>130</v>
      </c>
      <c r="C291" s="206" t="s">
        <v>202</v>
      </c>
      <c r="D291" s="206" t="s">
        <v>212</v>
      </c>
      <c r="E291" s="214" t="s">
        <v>334</v>
      </c>
      <c r="F291" s="206"/>
      <c r="G291" s="210"/>
      <c r="H291" s="210"/>
      <c r="I291" s="211">
        <f t="shared" si="174"/>
        <v>-2264.25</v>
      </c>
      <c r="J291" s="211">
        <f t="shared" si="174"/>
        <v>-2264.25</v>
      </c>
      <c r="K291" s="211">
        <f t="shared" si="174"/>
        <v>-2264.25</v>
      </c>
      <c r="L291" s="211">
        <f t="shared" si="174"/>
        <v>-2264.25</v>
      </c>
      <c r="M291" s="211">
        <f t="shared" si="174"/>
        <v>-4528.5</v>
      </c>
      <c r="N291" s="211">
        <f t="shared" si="174"/>
        <v>-4528.5</v>
      </c>
    </row>
    <row r="292" spans="1:14" ht="15" hidden="1" x14ac:dyDescent="0.2">
      <c r="A292" s="213" t="s">
        <v>95</v>
      </c>
      <c r="B292" s="206" t="s">
        <v>130</v>
      </c>
      <c r="C292" s="206" t="s">
        <v>202</v>
      </c>
      <c r="D292" s="206" t="s">
        <v>212</v>
      </c>
      <c r="E292" s="214" t="s">
        <v>334</v>
      </c>
      <c r="F292" s="206" t="s">
        <v>96</v>
      </c>
      <c r="G292" s="210"/>
      <c r="H292" s="210"/>
      <c r="I292" s="211">
        <v>-2264.25</v>
      </c>
      <c r="J292" s="211">
        <f>G292+I292</f>
        <v>-2264.25</v>
      </c>
      <c r="K292" s="211">
        <v>-2264.25</v>
      </c>
      <c r="L292" s="211">
        <f>H292+J292</f>
        <v>-2264.25</v>
      </c>
      <c r="M292" s="211">
        <f t="shared" ref="M292:N292" si="175">I292+K292</f>
        <v>-4528.5</v>
      </c>
      <c r="N292" s="211">
        <f t="shared" si="175"/>
        <v>-4528.5</v>
      </c>
    </row>
    <row r="293" spans="1:14" ht="27" hidden="1" customHeight="1" x14ac:dyDescent="0.2">
      <c r="A293" s="213" t="s">
        <v>958</v>
      </c>
      <c r="B293" s="206" t="s">
        <v>130</v>
      </c>
      <c r="C293" s="206" t="s">
        <v>202</v>
      </c>
      <c r="D293" s="206" t="s">
        <v>212</v>
      </c>
      <c r="E293" s="214" t="s">
        <v>453</v>
      </c>
      <c r="F293" s="206"/>
      <c r="G293" s="210"/>
      <c r="H293" s="210"/>
      <c r="I293" s="211">
        <f>I294+I296</f>
        <v>-12509.01</v>
      </c>
      <c r="J293" s="211" t="e">
        <f>J294+J296</f>
        <v>#REF!</v>
      </c>
      <c r="K293" s="211">
        <f>K294+K296</f>
        <v>-12509.01</v>
      </c>
      <c r="L293" s="211" t="e">
        <f>L294+L296</f>
        <v>#REF!</v>
      </c>
      <c r="M293" s="211" t="e">
        <f t="shared" ref="M293:N293" si="176">M294+M296</f>
        <v>#REF!</v>
      </c>
      <c r="N293" s="211" t="e">
        <f t="shared" si="176"/>
        <v>#REF!</v>
      </c>
    </row>
    <row r="294" spans="1:14" ht="27" hidden="1" customHeight="1" x14ac:dyDescent="0.2">
      <c r="A294" s="213" t="s">
        <v>947</v>
      </c>
      <c r="B294" s="206" t="s">
        <v>130</v>
      </c>
      <c r="C294" s="206" t="s">
        <v>202</v>
      </c>
      <c r="D294" s="206" t="s">
        <v>212</v>
      </c>
      <c r="E294" s="214" t="s">
        <v>454</v>
      </c>
      <c r="F294" s="206"/>
      <c r="G294" s="210"/>
      <c r="H294" s="210"/>
      <c r="I294" s="211">
        <f>I295</f>
        <v>-2241.17</v>
      </c>
      <c r="J294" s="211" t="e">
        <f>J295</f>
        <v>#REF!</v>
      </c>
      <c r="K294" s="211">
        <f>K295</f>
        <v>-2241.17</v>
      </c>
      <c r="L294" s="211" t="e">
        <f>L295</f>
        <v>#REF!</v>
      </c>
      <c r="M294" s="211" t="e">
        <f t="shared" ref="M294:N294" si="177">M295</f>
        <v>#REF!</v>
      </c>
      <c r="N294" s="211" t="e">
        <f t="shared" si="177"/>
        <v>#REF!</v>
      </c>
    </row>
    <row r="295" spans="1:14" ht="21" hidden="1" customHeight="1" x14ac:dyDescent="0.2">
      <c r="A295" s="213" t="s">
        <v>95</v>
      </c>
      <c r="B295" s="206" t="s">
        <v>130</v>
      </c>
      <c r="C295" s="206" t="s">
        <v>202</v>
      </c>
      <c r="D295" s="206" t="s">
        <v>212</v>
      </c>
      <c r="E295" s="214" t="s">
        <v>454</v>
      </c>
      <c r="F295" s="206" t="s">
        <v>96</v>
      </c>
      <c r="G295" s="210"/>
      <c r="H295" s="210"/>
      <c r="I295" s="211">
        <v>-2241.17</v>
      </c>
      <c r="J295" s="211" t="e">
        <f>#REF!+I295</f>
        <v>#REF!</v>
      </c>
      <c r="K295" s="211">
        <v>-2241.17</v>
      </c>
      <c r="L295" s="211" t="e">
        <f>#REF!+J295</f>
        <v>#REF!</v>
      </c>
      <c r="M295" s="211" t="e">
        <f>#REF!+K295</f>
        <v>#REF!</v>
      </c>
      <c r="N295" s="211" t="e">
        <f>#REF!+L295</f>
        <v>#REF!</v>
      </c>
    </row>
    <row r="296" spans="1:14" ht="27" hidden="1" customHeight="1" x14ac:dyDescent="0.2">
      <c r="A296" s="213" t="s">
        <v>959</v>
      </c>
      <c r="B296" s="206" t="s">
        <v>130</v>
      </c>
      <c r="C296" s="206" t="s">
        <v>202</v>
      </c>
      <c r="D296" s="206" t="s">
        <v>212</v>
      </c>
      <c r="E296" s="214" t="s">
        <v>481</v>
      </c>
      <c r="F296" s="206"/>
      <c r="G296" s="210"/>
      <c r="H296" s="210"/>
      <c r="I296" s="211">
        <f>I297+I298+I299+I300+I301+I302</f>
        <v>-10267.84</v>
      </c>
      <c r="J296" s="211" t="e">
        <f>J297+J298+J299+J300+J301+J302</f>
        <v>#REF!</v>
      </c>
      <c r="K296" s="211">
        <f>K297+K298+K299+K300+K301+K302</f>
        <v>-10267.84</v>
      </c>
      <c r="L296" s="211" t="e">
        <f>L297+L298+L299+L300+L301+L302</f>
        <v>#REF!</v>
      </c>
      <c r="M296" s="211" t="e">
        <f t="shared" ref="M296:N296" si="178">M297+M298+M299+M300+M301+M302</f>
        <v>#REF!</v>
      </c>
      <c r="N296" s="211" t="e">
        <f t="shared" si="178"/>
        <v>#REF!</v>
      </c>
    </row>
    <row r="297" spans="1:14" ht="15.75" hidden="1" customHeight="1" x14ac:dyDescent="0.2">
      <c r="A297" s="213" t="s">
        <v>95</v>
      </c>
      <c r="B297" s="206" t="s">
        <v>130</v>
      </c>
      <c r="C297" s="206" t="s">
        <v>202</v>
      </c>
      <c r="D297" s="206" t="s">
        <v>212</v>
      </c>
      <c r="E297" s="214" t="s">
        <v>481</v>
      </c>
      <c r="F297" s="206" t="s">
        <v>96</v>
      </c>
      <c r="G297" s="210"/>
      <c r="H297" s="210"/>
      <c r="I297" s="211">
        <v>-7598.11</v>
      </c>
      <c r="J297" s="211" t="e">
        <f>#REF!+I297</f>
        <v>#REF!</v>
      </c>
      <c r="K297" s="211">
        <v>-7598.11</v>
      </c>
      <c r="L297" s="211" t="e">
        <f>#REF!+J297</f>
        <v>#REF!</v>
      </c>
      <c r="M297" s="211" t="e">
        <f>#REF!+K297</f>
        <v>#REF!</v>
      </c>
      <c r="N297" s="211" t="e">
        <f>#REF!+L297</f>
        <v>#REF!</v>
      </c>
    </row>
    <row r="298" spans="1:14" ht="12.75" hidden="1" customHeight="1" x14ac:dyDescent="0.2">
      <c r="A298" s="213" t="s">
        <v>97</v>
      </c>
      <c r="B298" s="206" t="s">
        <v>130</v>
      </c>
      <c r="C298" s="206" t="s">
        <v>202</v>
      </c>
      <c r="D298" s="206" t="s">
        <v>212</v>
      </c>
      <c r="E298" s="214" t="s">
        <v>481</v>
      </c>
      <c r="F298" s="206" t="s">
        <v>98</v>
      </c>
      <c r="G298" s="210"/>
      <c r="H298" s="210"/>
      <c r="I298" s="211">
        <v>-511.2</v>
      </c>
      <c r="J298" s="211" t="e">
        <f>#REF!+I298</f>
        <v>#REF!</v>
      </c>
      <c r="K298" s="211">
        <v>-511.2</v>
      </c>
      <c r="L298" s="211" t="e">
        <f>#REF!+J298</f>
        <v>#REF!</v>
      </c>
      <c r="M298" s="211" t="e">
        <f>#REF!+K298</f>
        <v>#REF!</v>
      </c>
      <c r="N298" s="211" t="e">
        <f>#REF!+L298</f>
        <v>#REF!</v>
      </c>
    </row>
    <row r="299" spans="1:14" ht="12.75" hidden="1" customHeight="1" x14ac:dyDescent="0.25">
      <c r="A299" s="263" t="s">
        <v>99</v>
      </c>
      <c r="B299" s="206" t="s">
        <v>130</v>
      </c>
      <c r="C299" s="206" t="s">
        <v>202</v>
      </c>
      <c r="D299" s="206" t="s">
        <v>212</v>
      </c>
      <c r="E299" s="214" t="s">
        <v>481</v>
      </c>
      <c r="F299" s="206" t="s">
        <v>100</v>
      </c>
      <c r="G299" s="210"/>
      <c r="H299" s="210"/>
      <c r="I299" s="211">
        <v>-200</v>
      </c>
      <c r="J299" s="211" t="e">
        <f>#REF!+I299</f>
        <v>#REF!</v>
      </c>
      <c r="K299" s="211">
        <v>-200</v>
      </c>
      <c r="L299" s="211" t="e">
        <f>#REF!+J299</f>
        <v>#REF!</v>
      </c>
      <c r="M299" s="211" t="e">
        <f>#REF!+K299</f>
        <v>#REF!</v>
      </c>
      <c r="N299" s="211" t="e">
        <f>#REF!+L299</f>
        <v>#REF!</v>
      </c>
    </row>
    <row r="300" spans="1:14" ht="12.75" hidden="1" customHeight="1" x14ac:dyDescent="0.2">
      <c r="A300" s="213" t="s">
        <v>93</v>
      </c>
      <c r="B300" s="206" t="s">
        <v>130</v>
      </c>
      <c r="C300" s="206" t="s">
        <v>202</v>
      </c>
      <c r="D300" s="206" t="s">
        <v>212</v>
      </c>
      <c r="E300" s="214" t="s">
        <v>481</v>
      </c>
      <c r="F300" s="206" t="s">
        <v>94</v>
      </c>
      <c r="G300" s="210"/>
      <c r="H300" s="210"/>
      <c r="I300" s="211">
        <v>-1788.53</v>
      </c>
      <c r="J300" s="211" t="e">
        <f>#REF!+I300</f>
        <v>#REF!</v>
      </c>
      <c r="K300" s="211">
        <v>-1788.53</v>
      </c>
      <c r="L300" s="211" t="e">
        <f>#REF!+J300</f>
        <v>#REF!</v>
      </c>
      <c r="M300" s="211" t="e">
        <f>#REF!+K300</f>
        <v>#REF!</v>
      </c>
      <c r="N300" s="211" t="e">
        <f>#REF!+L300</f>
        <v>#REF!</v>
      </c>
    </row>
    <row r="301" spans="1:14" ht="12.75" hidden="1" customHeight="1" x14ac:dyDescent="0.2">
      <c r="A301" s="213" t="s">
        <v>103</v>
      </c>
      <c r="B301" s="206" t="s">
        <v>130</v>
      </c>
      <c r="C301" s="206" t="s">
        <v>202</v>
      </c>
      <c r="D301" s="206" t="s">
        <v>212</v>
      </c>
      <c r="E301" s="214" t="s">
        <v>481</v>
      </c>
      <c r="F301" s="206" t="s">
        <v>104</v>
      </c>
      <c r="G301" s="210"/>
      <c r="H301" s="210"/>
      <c r="I301" s="211">
        <v>-31</v>
      </c>
      <c r="J301" s="211" t="e">
        <f>#REF!+I301</f>
        <v>#REF!</v>
      </c>
      <c r="K301" s="211">
        <v>-31</v>
      </c>
      <c r="L301" s="211" t="e">
        <f>#REF!+J301</f>
        <v>#REF!</v>
      </c>
      <c r="M301" s="211" t="e">
        <f>#REF!+K301</f>
        <v>#REF!</v>
      </c>
      <c r="N301" s="211" t="e">
        <f>#REF!+L301</f>
        <v>#REF!</v>
      </c>
    </row>
    <row r="302" spans="1:14" ht="15" hidden="1" customHeight="1" x14ac:dyDescent="0.25">
      <c r="A302" s="263" t="s">
        <v>398</v>
      </c>
      <c r="B302" s="206" t="s">
        <v>130</v>
      </c>
      <c r="C302" s="206" t="s">
        <v>202</v>
      </c>
      <c r="D302" s="206" t="s">
        <v>212</v>
      </c>
      <c r="E302" s="214" t="s">
        <v>481</v>
      </c>
      <c r="F302" s="206" t="s">
        <v>106</v>
      </c>
      <c r="G302" s="210"/>
      <c r="H302" s="210"/>
      <c r="I302" s="211">
        <v>-139</v>
      </c>
      <c r="J302" s="211" t="e">
        <f>#REF!+I302</f>
        <v>#REF!</v>
      </c>
      <c r="K302" s="211">
        <v>-139</v>
      </c>
      <c r="L302" s="211" t="e">
        <f>#REF!+J302</f>
        <v>#REF!</v>
      </c>
      <c r="M302" s="211" t="e">
        <f>#REF!+K302</f>
        <v>#REF!</v>
      </c>
      <c r="N302" s="211" t="e">
        <f>#REF!+L302</f>
        <v>#REF!</v>
      </c>
    </row>
    <row r="303" spans="1:14" ht="12.75" hidden="1" customHeight="1" x14ac:dyDescent="0.2">
      <c r="A303" s="213" t="s">
        <v>402</v>
      </c>
      <c r="B303" s="206" t="s">
        <v>130</v>
      </c>
      <c r="C303" s="206" t="s">
        <v>202</v>
      </c>
      <c r="D303" s="206" t="s">
        <v>212</v>
      </c>
      <c r="E303" s="206" t="s">
        <v>62</v>
      </c>
      <c r="F303" s="206"/>
      <c r="G303" s="210"/>
      <c r="H303" s="210"/>
      <c r="I303" s="211">
        <f>I304</f>
        <v>-9411.64</v>
      </c>
      <c r="J303" s="211">
        <f>J304</f>
        <v>-9411.64</v>
      </c>
      <c r="K303" s="211">
        <f>K304</f>
        <v>-9411.64</v>
      </c>
      <c r="L303" s="211">
        <f>L304</f>
        <v>-9411.64</v>
      </c>
      <c r="M303" s="211">
        <f t="shared" ref="M303:N303" si="179">M304</f>
        <v>-18823.28</v>
      </c>
      <c r="N303" s="211">
        <f t="shared" si="179"/>
        <v>-18823.28</v>
      </c>
    </row>
    <row r="304" spans="1:14" ht="27" hidden="1" customHeight="1" x14ac:dyDescent="0.2">
      <c r="A304" s="213" t="s">
        <v>420</v>
      </c>
      <c r="B304" s="206" t="s">
        <v>130</v>
      </c>
      <c r="C304" s="206" t="s">
        <v>202</v>
      </c>
      <c r="D304" s="206" t="s">
        <v>212</v>
      </c>
      <c r="E304" s="206" t="s">
        <v>429</v>
      </c>
      <c r="F304" s="206"/>
      <c r="G304" s="210"/>
      <c r="H304" s="210"/>
      <c r="I304" s="211">
        <f>I305+I306+I307+I308+I309+I310</f>
        <v>-9411.64</v>
      </c>
      <c r="J304" s="211">
        <f>J305+J306+J307+J308+J309+J310</f>
        <v>-9411.64</v>
      </c>
      <c r="K304" s="211">
        <f>K305+K306+K307+K308+K309+K310</f>
        <v>-9411.64</v>
      </c>
      <c r="L304" s="211">
        <f>L305+L306+L307+L308+L309+L310</f>
        <v>-9411.64</v>
      </c>
      <c r="M304" s="211">
        <f t="shared" ref="M304:N304" si="180">M305+M306+M307+M308+M309+M310</f>
        <v>-18823.28</v>
      </c>
      <c r="N304" s="211">
        <f t="shared" si="180"/>
        <v>-18823.28</v>
      </c>
    </row>
    <row r="305" spans="1:14" ht="12.75" hidden="1" customHeight="1" x14ac:dyDescent="0.2">
      <c r="A305" s="213" t="s">
        <v>95</v>
      </c>
      <c r="B305" s="206" t="s">
        <v>130</v>
      </c>
      <c r="C305" s="206" t="s">
        <v>202</v>
      </c>
      <c r="D305" s="206" t="s">
        <v>212</v>
      </c>
      <c r="E305" s="206" t="s">
        <v>429</v>
      </c>
      <c r="F305" s="206" t="s">
        <v>96</v>
      </c>
      <c r="G305" s="210"/>
      <c r="H305" s="210"/>
      <c r="I305" s="211">
        <v>-6780.24</v>
      </c>
      <c r="J305" s="211">
        <f t="shared" ref="J305:J310" si="181">G305+I305</f>
        <v>-6780.24</v>
      </c>
      <c r="K305" s="211">
        <v>-6780.24</v>
      </c>
      <c r="L305" s="211">
        <f t="shared" ref="L305:L310" si="182">H305+J305</f>
        <v>-6780.24</v>
      </c>
      <c r="M305" s="211">
        <f t="shared" ref="M305:M310" si="183">I305+K305</f>
        <v>-13560.48</v>
      </c>
      <c r="N305" s="211">
        <f t="shared" ref="N305:N310" si="184">J305+L305</f>
        <v>-13560.48</v>
      </c>
    </row>
    <row r="306" spans="1:14" ht="12.75" hidden="1" customHeight="1" x14ac:dyDescent="0.2">
      <c r="A306" s="213" t="s">
        <v>97</v>
      </c>
      <c r="B306" s="206" t="s">
        <v>130</v>
      </c>
      <c r="C306" s="206" t="s">
        <v>202</v>
      </c>
      <c r="D306" s="206" t="s">
        <v>212</v>
      </c>
      <c r="E306" s="206" t="s">
        <v>429</v>
      </c>
      <c r="F306" s="206" t="s">
        <v>98</v>
      </c>
      <c r="G306" s="210"/>
      <c r="H306" s="210"/>
      <c r="I306" s="211">
        <v>-281.39999999999998</v>
      </c>
      <c r="J306" s="211">
        <f t="shared" si="181"/>
        <v>-281.39999999999998</v>
      </c>
      <c r="K306" s="211">
        <v>-281.39999999999998</v>
      </c>
      <c r="L306" s="211">
        <f t="shared" si="182"/>
        <v>-281.39999999999998</v>
      </c>
      <c r="M306" s="211">
        <f t="shared" si="183"/>
        <v>-562.79999999999995</v>
      </c>
      <c r="N306" s="211">
        <f t="shared" si="184"/>
        <v>-562.79999999999995</v>
      </c>
    </row>
    <row r="307" spans="1:14" ht="17.25" hidden="1" customHeight="1" x14ac:dyDescent="0.25">
      <c r="A307" s="263" t="s">
        <v>99</v>
      </c>
      <c r="B307" s="206" t="s">
        <v>130</v>
      </c>
      <c r="C307" s="206" t="s">
        <v>202</v>
      </c>
      <c r="D307" s="206" t="s">
        <v>212</v>
      </c>
      <c r="E307" s="206" t="s">
        <v>429</v>
      </c>
      <c r="F307" s="206" t="s">
        <v>100</v>
      </c>
      <c r="G307" s="210"/>
      <c r="H307" s="210"/>
      <c r="I307" s="211">
        <v>-200</v>
      </c>
      <c r="J307" s="211">
        <f t="shared" si="181"/>
        <v>-200</v>
      </c>
      <c r="K307" s="211">
        <v>-200</v>
      </c>
      <c r="L307" s="211">
        <f t="shared" si="182"/>
        <v>-200</v>
      </c>
      <c r="M307" s="211">
        <f t="shared" si="183"/>
        <v>-400</v>
      </c>
      <c r="N307" s="211">
        <f t="shared" si="184"/>
        <v>-400</v>
      </c>
    </row>
    <row r="308" spans="1:14" ht="21" hidden="1" customHeight="1" x14ac:dyDescent="0.2">
      <c r="A308" s="213" t="s">
        <v>93</v>
      </c>
      <c r="B308" s="206" t="s">
        <v>130</v>
      </c>
      <c r="C308" s="206" t="s">
        <v>202</v>
      </c>
      <c r="D308" s="206" t="s">
        <v>212</v>
      </c>
      <c r="E308" s="206" t="s">
        <v>429</v>
      </c>
      <c r="F308" s="206" t="s">
        <v>94</v>
      </c>
      <c r="G308" s="210"/>
      <c r="H308" s="210"/>
      <c r="I308" s="211">
        <v>-2000</v>
      </c>
      <c r="J308" s="211">
        <f t="shared" si="181"/>
        <v>-2000</v>
      </c>
      <c r="K308" s="211">
        <v>-2000</v>
      </c>
      <c r="L308" s="211">
        <f t="shared" si="182"/>
        <v>-2000</v>
      </c>
      <c r="M308" s="211">
        <f t="shared" si="183"/>
        <v>-4000</v>
      </c>
      <c r="N308" s="211">
        <f t="shared" si="184"/>
        <v>-4000</v>
      </c>
    </row>
    <row r="309" spans="1:14" ht="12.75" hidden="1" customHeight="1" x14ac:dyDescent="0.2">
      <c r="A309" s="213" t="s">
        <v>103</v>
      </c>
      <c r="B309" s="206" t="s">
        <v>130</v>
      </c>
      <c r="C309" s="206" t="s">
        <v>202</v>
      </c>
      <c r="D309" s="206" t="s">
        <v>212</v>
      </c>
      <c r="E309" s="206" t="s">
        <v>429</v>
      </c>
      <c r="F309" s="206" t="s">
        <v>104</v>
      </c>
      <c r="G309" s="210"/>
      <c r="H309" s="210"/>
      <c r="I309" s="211">
        <v>-31</v>
      </c>
      <c r="J309" s="211">
        <f t="shared" si="181"/>
        <v>-31</v>
      </c>
      <c r="K309" s="211">
        <v>-31</v>
      </c>
      <c r="L309" s="211">
        <f t="shared" si="182"/>
        <v>-31</v>
      </c>
      <c r="M309" s="211">
        <f t="shared" si="183"/>
        <v>-62</v>
      </c>
      <c r="N309" s="211">
        <f t="shared" si="184"/>
        <v>-62</v>
      </c>
    </row>
    <row r="310" spans="1:14" ht="12.75" hidden="1" customHeight="1" x14ac:dyDescent="0.25">
      <c r="A310" s="263" t="s">
        <v>398</v>
      </c>
      <c r="B310" s="206" t="s">
        <v>130</v>
      </c>
      <c r="C310" s="206" t="s">
        <v>202</v>
      </c>
      <c r="D310" s="206" t="s">
        <v>212</v>
      </c>
      <c r="E310" s="206" t="s">
        <v>429</v>
      </c>
      <c r="F310" s="206" t="s">
        <v>106</v>
      </c>
      <c r="G310" s="210"/>
      <c r="H310" s="210"/>
      <c r="I310" s="211">
        <v>-119</v>
      </c>
      <c r="J310" s="211">
        <f t="shared" si="181"/>
        <v>-119</v>
      </c>
      <c r="K310" s="211">
        <v>-119</v>
      </c>
      <c r="L310" s="211">
        <f t="shared" si="182"/>
        <v>-119</v>
      </c>
      <c r="M310" s="211">
        <f t="shared" si="183"/>
        <v>-238</v>
      </c>
      <c r="N310" s="211">
        <f t="shared" si="184"/>
        <v>-238</v>
      </c>
    </row>
    <row r="311" spans="1:14" ht="30.75" customHeight="1" x14ac:dyDescent="0.25">
      <c r="A311" s="263" t="s">
        <v>947</v>
      </c>
      <c r="B311" s="206" t="s">
        <v>130</v>
      </c>
      <c r="C311" s="206" t="s">
        <v>202</v>
      </c>
      <c r="D311" s="206" t="s">
        <v>212</v>
      </c>
      <c r="E311" s="206"/>
      <c r="F311" s="206"/>
      <c r="G311" s="211" t="e">
        <f>G313+#REF!+G317+G318+G319+G320+G321</f>
        <v>#REF!</v>
      </c>
      <c r="H311" s="211" t="e">
        <f>H312+#REF!+H317+H318+H319+H320+H321+H315+H316</f>
        <v>#REF!</v>
      </c>
      <c r="I311" s="211" t="e">
        <f>I312+#REF!+I317+I318+I319+I320+I321+I315+I316</f>
        <v>#REF!</v>
      </c>
      <c r="J311" s="211" t="e">
        <f>J312+#REF!+J317+J318+J319+J320+J321+J315+J316</f>
        <v>#REF!</v>
      </c>
      <c r="K311" s="211" t="e">
        <f>K312+#REF!+K317+K318+K319+K320+K321+K315+K316+K322</f>
        <v>#REF!</v>
      </c>
      <c r="L311" s="211">
        <f>L312+L317+L318+L319+L320+L321+L315+L316+L322</f>
        <v>9532</v>
      </c>
      <c r="M311" s="211">
        <f t="shared" ref="M311:N311" si="185">M312+M317+M318+M319+M320+M321+M315+M316+M322</f>
        <v>-592</v>
      </c>
      <c r="N311" s="211">
        <f t="shared" si="185"/>
        <v>8940</v>
      </c>
    </row>
    <row r="312" spans="1:14" ht="15" customHeight="1" x14ac:dyDescent="0.2">
      <c r="A312" s="213" t="s">
        <v>892</v>
      </c>
      <c r="B312" s="206" t="s">
        <v>130</v>
      </c>
      <c r="C312" s="206" t="s">
        <v>202</v>
      </c>
      <c r="D312" s="206" t="s">
        <v>212</v>
      </c>
      <c r="E312" s="206" t="s">
        <v>827</v>
      </c>
      <c r="F312" s="206"/>
      <c r="G312" s="265"/>
      <c r="H312" s="211">
        <f t="shared" ref="H312:L312" si="186">H313+H314</f>
        <v>2530</v>
      </c>
      <c r="I312" s="211">
        <f t="shared" si="186"/>
        <v>0</v>
      </c>
      <c r="J312" s="211">
        <f t="shared" si="186"/>
        <v>2530</v>
      </c>
      <c r="K312" s="211">
        <f t="shared" si="186"/>
        <v>0</v>
      </c>
      <c r="L312" s="211">
        <f t="shared" si="186"/>
        <v>1915</v>
      </c>
      <c r="M312" s="211">
        <f t="shared" ref="M312:N312" si="187">M313+M314</f>
        <v>6</v>
      </c>
      <c r="N312" s="211">
        <f t="shared" si="187"/>
        <v>1921</v>
      </c>
    </row>
    <row r="313" spans="1:14" ht="12.75" customHeight="1" x14ac:dyDescent="0.25">
      <c r="A313" s="263" t="s">
        <v>95</v>
      </c>
      <c r="B313" s="206" t="s">
        <v>130</v>
      </c>
      <c r="C313" s="206" t="s">
        <v>202</v>
      </c>
      <c r="D313" s="206" t="s">
        <v>212</v>
      </c>
      <c r="E313" s="206" t="s">
        <v>827</v>
      </c>
      <c r="F313" s="206" t="s">
        <v>96</v>
      </c>
      <c r="G313" s="265"/>
      <c r="H313" s="211">
        <v>2530</v>
      </c>
      <c r="I313" s="211">
        <v>-586.84</v>
      </c>
      <c r="J313" s="211">
        <f t="shared" ref="J313:J321" si="188">H313+I313</f>
        <v>1943.1599999999999</v>
      </c>
      <c r="K313" s="211">
        <v>0</v>
      </c>
      <c r="L313" s="211">
        <v>1470</v>
      </c>
      <c r="M313" s="211">
        <v>5</v>
      </c>
      <c r="N313" s="211">
        <f>L313+M313</f>
        <v>1475</v>
      </c>
    </row>
    <row r="314" spans="1:14" ht="34.5" customHeight="1" x14ac:dyDescent="0.2">
      <c r="A314" s="227" t="s">
        <v>877</v>
      </c>
      <c r="B314" s="206" t="s">
        <v>130</v>
      </c>
      <c r="C314" s="206" t="s">
        <v>202</v>
      </c>
      <c r="D314" s="206" t="s">
        <v>212</v>
      </c>
      <c r="E314" s="206" t="s">
        <v>827</v>
      </c>
      <c r="F314" s="206" t="s">
        <v>875</v>
      </c>
      <c r="G314" s="265"/>
      <c r="H314" s="211"/>
      <c r="I314" s="211">
        <v>586.84</v>
      </c>
      <c r="J314" s="211">
        <f t="shared" si="188"/>
        <v>586.84</v>
      </c>
      <c r="K314" s="211">
        <v>0</v>
      </c>
      <c r="L314" s="211">
        <v>445</v>
      </c>
      <c r="M314" s="211">
        <v>1</v>
      </c>
      <c r="N314" s="211">
        <f t="shared" ref="N314:N321" si="189">L314+M314</f>
        <v>446</v>
      </c>
    </row>
    <row r="315" spans="1:14" ht="12.75" customHeight="1" x14ac:dyDescent="0.2">
      <c r="A315" s="267" t="s">
        <v>876</v>
      </c>
      <c r="B315" s="206" t="s">
        <v>130</v>
      </c>
      <c r="C315" s="206" t="s">
        <v>202</v>
      </c>
      <c r="D315" s="206" t="s">
        <v>212</v>
      </c>
      <c r="E315" s="206" t="s">
        <v>825</v>
      </c>
      <c r="F315" s="206" t="s">
        <v>811</v>
      </c>
      <c r="G315" s="265"/>
      <c r="H315" s="211">
        <v>0</v>
      </c>
      <c r="I315" s="211">
        <v>3218.13</v>
      </c>
      <c r="J315" s="211">
        <f t="shared" si="188"/>
        <v>3218.13</v>
      </c>
      <c r="K315" s="211">
        <v>0</v>
      </c>
      <c r="L315" s="211">
        <v>4467</v>
      </c>
      <c r="M315" s="211">
        <v>383</v>
      </c>
      <c r="N315" s="211">
        <f t="shared" si="189"/>
        <v>4850</v>
      </c>
    </row>
    <row r="316" spans="1:14" ht="30" customHeight="1" x14ac:dyDescent="0.2">
      <c r="A316" s="267" t="s">
        <v>879</v>
      </c>
      <c r="B316" s="206" t="s">
        <v>130</v>
      </c>
      <c r="C316" s="206" t="s">
        <v>202</v>
      </c>
      <c r="D316" s="206" t="s">
        <v>212</v>
      </c>
      <c r="E316" s="206" t="s">
        <v>825</v>
      </c>
      <c r="F316" s="206" t="s">
        <v>878</v>
      </c>
      <c r="G316" s="265"/>
      <c r="H316" s="211">
        <v>0</v>
      </c>
      <c r="I316" s="211">
        <v>971.87</v>
      </c>
      <c r="J316" s="211">
        <f t="shared" si="188"/>
        <v>971.87</v>
      </c>
      <c r="K316" s="211">
        <v>0</v>
      </c>
      <c r="L316" s="211">
        <v>1350</v>
      </c>
      <c r="M316" s="211">
        <v>115</v>
      </c>
      <c r="N316" s="211">
        <f t="shared" si="189"/>
        <v>1465</v>
      </c>
    </row>
    <row r="317" spans="1:14" ht="12.75" customHeight="1" x14ac:dyDescent="0.25">
      <c r="A317" s="263" t="s">
        <v>931</v>
      </c>
      <c r="B317" s="206" t="s">
        <v>130</v>
      </c>
      <c r="C317" s="206" t="s">
        <v>202</v>
      </c>
      <c r="D317" s="206" t="s">
        <v>212</v>
      </c>
      <c r="E317" s="206" t="s">
        <v>825</v>
      </c>
      <c r="F317" s="206" t="s">
        <v>898</v>
      </c>
      <c r="G317" s="265"/>
      <c r="H317" s="211">
        <v>261</v>
      </c>
      <c r="I317" s="211">
        <v>0</v>
      </c>
      <c r="J317" s="211">
        <f t="shared" si="188"/>
        <v>261</v>
      </c>
      <c r="K317" s="211">
        <v>0</v>
      </c>
      <c r="L317" s="211">
        <v>200</v>
      </c>
      <c r="M317" s="211">
        <v>-200</v>
      </c>
      <c r="N317" s="211">
        <f t="shared" si="189"/>
        <v>0</v>
      </c>
    </row>
    <row r="318" spans="1:14" ht="12.75" customHeight="1" x14ac:dyDescent="0.25">
      <c r="A318" s="263" t="s">
        <v>99</v>
      </c>
      <c r="B318" s="206" t="s">
        <v>130</v>
      </c>
      <c r="C318" s="206" t="s">
        <v>202</v>
      </c>
      <c r="D318" s="206" t="s">
        <v>212</v>
      </c>
      <c r="E318" s="206" t="s">
        <v>825</v>
      </c>
      <c r="F318" s="206" t="s">
        <v>100</v>
      </c>
      <c r="G318" s="265"/>
      <c r="H318" s="211">
        <v>196</v>
      </c>
      <c r="I318" s="211">
        <v>0</v>
      </c>
      <c r="J318" s="211">
        <f t="shared" si="188"/>
        <v>196</v>
      </c>
      <c r="K318" s="211">
        <v>193.16</v>
      </c>
      <c r="L318" s="211">
        <v>300</v>
      </c>
      <c r="M318" s="211">
        <v>-196</v>
      </c>
      <c r="N318" s="211">
        <f t="shared" si="189"/>
        <v>104</v>
      </c>
    </row>
    <row r="319" spans="1:14" ht="12.75" customHeight="1" x14ac:dyDescent="0.25">
      <c r="A319" s="263" t="s">
        <v>93</v>
      </c>
      <c r="B319" s="206" t="s">
        <v>130</v>
      </c>
      <c r="C319" s="206" t="s">
        <v>202</v>
      </c>
      <c r="D319" s="206" t="s">
        <v>212</v>
      </c>
      <c r="E319" s="206" t="s">
        <v>825</v>
      </c>
      <c r="F319" s="206" t="s">
        <v>94</v>
      </c>
      <c r="G319" s="265"/>
      <c r="H319" s="211">
        <v>1500</v>
      </c>
      <c r="I319" s="211">
        <v>0</v>
      </c>
      <c r="J319" s="211">
        <f t="shared" si="188"/>
        <v>1500</v>
      </c>
      <c r="K319" s="211">
        <v>-395.6</v>
      </c>
      <c r="L319" s="211">
        <v>1200</v>
      </c>
      <c r="M319" s="211">
        <v>-600</v>
      </c>
      <c r="N319" s="211">
        <f t="shared" si="189"/>
        <v>600</v>
      </c>
    </row>
    <row r="320" spans="1:14" ht="12.75" customHeight="1" x14ac:dyDescent="0.25">
      <c r="A320" s="263" t="s">
        <v>103</v>
      </c>
      <c r="B320" s="206" t="s">
        <v>130</v>
      </c>
      <c r="C320" s="206" t="s">
        <v>202</v>
      </c>
      <c r="D320" s="206" t="s">
        <v>212</v>
      </c>
      <c r="E320" s="206" t="s">
        <v>825</v>
      </c>
      <c r="F320" s="206" t="s">
        <v>104</v>
      </c>
      <c r="G320" s="265"/>
      <c r="H320" s="211">
        <v>40</v>
      </c>
      <c r="I320" s="211">
        <v>0</v>
      </c>
      <c r="J320" s="211">
        <f t="shared" si="188"/>
        <v>40</v>
      </c>
      <c r="K320" s="211">
        <v>0</v>
      </c>
      <c r="L320" s="211">
        <f>I320+J320</f>
        <v>40</v>
      </c>
      <c r="M320" s="211">
        <v>-40</v>
      </c>
      <c r="N320" s="211">
        <f t="shared" si="189"/>
        <v>0</v>
      </c>
    </row>
    <row r="321" spans="1:14" ht="12.75" customHeight="1" x14ac:dyDescent="0.25">
      <c r="A321" s="263" t="s">
        <v>398</v>
      </c>
      <c r="B321" s="206" t="s">
        <v>130</v>
      </c>
      <c r="C321" s="206" t="s">
        <v>202</v>
      </c>
      <c r="D321" s="206" t="s">
        <v>212</v>
      </c>
      <c r="E321" s="206" t="s">
        <v>825</v>
      </c>
      <c r="F321" s="206" t="s">
        <v>106</v>
      </c>
      <c r="G321" s="210"/>
      <c r="H321" s="211">
        <v>60</v>
      </c>
      <c r="I321" s="211">
        <v>0</v>
      </c>
      <c r="J321" s="211">
        <f t="shared" si="188"/>
        <v>60</v>
      </c>
      <c r="K321" s="211">
        <v>-0.15</v>
      </c>
      <c r="L321" s="211">
        <v>60</v>
      </c>
      <c r="M321" s="211">
        <v>-60</v>
      </c>
      <c r="N321" s="211">
        <f t="shared" si="189"/>
        <v>0</v>
      </c>
    </row>
    <row r="322" spans="1:14" ht="12.75" hidden="1" customHeight="1" x14ac:dyDescent="0.25">
      <c r="A322" s="263" t="s">
        <v>885</v>
      </c>
      <c r="B322" s="206" t="s">
        <v>130</v>
      </c>
      <c r="C322" s="206" t="s">
        <v>202</v>
      </c>
      <c r="D322" s="206" t="s">
        <v>212</v>
      </c>
      <c r="E322" s="206" t="s">
        <v>825</v>
      </c>
      <c r="F322" s="206" t="s">
        <v>884</v>
      </c>
      <c r="G322" s="210"/>
      <c r="H322" s="211">
        <v>60</v>
      </c>
      <c r="I322" s="211">
        <v>0</v>
      </c>
      <c r="J322" s="211">
        <v>0</v>
      </c>
      <c r="K322" s="211">
        <v>1.96</v>
      </c>
      <c r="L322" s="211">
        <v>0</v>
      </c>
      <c r="M322" s="211"/>
      <c r="N322" s="211">
        <v>0</v>
      </c>
    </row>
    <row r="323" spans="1:14" ht="25.5" customHeight="1" x14ac:dyDescent="0.2">
      <c r="A323" s="213" t="s">
        <v>932</v>
      </c>
      <c r="B323" s="206" t="s">
        <v>130</v>
      </c>
      <c r="C323" s="206" t="s">
        <v>202</v>
      </c>
      <c r="D323" s="206" t="s">
        <v>212</v>
      </c>
      <c r="E323" s="206" t="s">
        <v>856</v>
      </c>
      <c r="F323" s="206"/>
      <c r="G323" s="211">
        <f>G324</f>
        <v>0</v>
      </c>
      <c r="H323" s="211" t="e">
        <f>H324+H325+#REF!+#REF!</f>
        <v>#REF!</v>
      </c>
      <c r="I323" s="211" t="e">
        <f>I324+I325+#REF!+#REF!</f>
        <v>#REF!</v>
      </c>
      <c r="J323" s="211" t="e">
        <f>J324+J325+#REF!+#REF!</f>
        <v>#REF!</v>
      </c>
      <c r="K323" s="211" t="e">
        <f>K324+K325+#REF!+#REF!+K326</f>
        <v>#REF!</v>
      </c>
      <c r="L323" s="211">
        <f>L325+L326</f>
        <v>8618</v>
      </c>
      <c r="M323" s="211">
        <f t="shared" ref="M323:N323" si="190">M325+M326</f>
        <v>125.52000000000001</v>
      </c>
      <c r="N323" s="211">
        <f t="shared" si="190"/>
        <v>8743.52</v>
      </c>
    </row>
    <row r="324" spans="1:14" ht="12.75" hidden="1" customHeight="1" x14ac:dyDescent="0.25">
      <c r="A324" s="263" t="s">
        <v>95</v>
      </c>
      <c r="B324" s="206" t="s">
        <v>130</v>
      </c>
      <c r="C324" s="206" t="s">
        <v>202</v>
      </c>
      <c r="D324" s="206" t="s">
        <v>212</v>
      </c>
      <c r="E324" s="206" t="s">
        <v>826</v>
      </c>
      <c r="F324" s="206" t="s">
        <v>96</v>
      </c>
      <c r="G324" s="210"/>
      <c r="H324" s="211">
        <v>3083</v>
      </c>
      <c r="I324" s="211">
        <v>-3083</v>
      </c>
      <c r="J324" s="211">
        <f>H324+I324</f>
        <v>0</v>
      </c>
      <c r="K324" s="211">
        <v>0</v>
      </c>
      <c r="L324" s="211">
        <f>I324+J324</f>
        <v>-3083</v>
      </c>
      <c r="M324" s="211"/>
      <c r="N324" s="211">
        <f>J324+K324</f>
        <v>0</v>
      </c>
    </row>
    <row r="325" spans="1:14" ht="30" customHeight="1" x14ac:dyDescent="0.2">
      <c r="A325" s="213" t="s">
        <v>76</v>
      </c>
      <c r="B325" s="206" t="s">
        <v>130</v>
      </c>
      <c r="C325" s="206" t="s">
        <v>202</v>
      </c>
      <c r="D325" s="206" t="s">
        <v>212</v>
      </c>
      <c r="E325" s="206" t="s">
        <v>826</v>
      </c>
      <c r="F325" s="206" t="s">
        <v>77</v>
      </c>
      <c r="G325" s="210"/>
      <c r="H325" s="211">
        <v>5065</v>
      </c>
      <c r="I325" s="211">
        <v>-5065</v>
      </c>
      <c r="J325" s="211">
        <f>H325+I325</f>
        <v>0</v>
      </c>
      <c r="K325" s="211">
        <v>511.52</v>
      </c>
      <c r="L325" s="211">
        <v>4355</v>
      </c>
      <c r="M325" s="211">
        <v>-45</v>
      </c>
      <c r="N325" s="211">
        <f>L325+M325</f>
        <v>4310</v>
      </c>
    </row>
    <row r="326" spans="1:14" ht="30" customHeight="1" x14ac:dyDescent="0.2">
      <c r="A326" s="213" t="s">
        <v>76</v>
      </c>
      <c r="B326" s="206" t="s">
        <v>130</v>
      </c>
      <c r="C326" s="206" t="s">
        <v>202</v>
      </c>
      <c r="D326" s="206" t="s">
        <v>212</v>
      </c>
      <c r="E326" s="206" t="s">
        <v>855</v>
      </c>
      <c r="F326" s="206" t="s">
        <v>77</v>
      </c>
      <c r="G326" s="210"/>
      <c r="H326" s="211">
        <v>5065</v>
      </c>
      <c r="I326" s="211">
        <v>-5065</v>
      </c>
      <c r="J326" s="211">
        <f>H326+I326</f>
        <v>0</v>
      </c>
      <c r="K326" s="211">
        <v>3928.3</v>
      </c>
      <c r="L326" s="211">
        <v>4263</v>
      </c>
      <c r="M326" s="211">
        <v>170.52</v>
      </c>
      <c r="N326" s="211">
        <f>L326+M326</f>
        <v>4433.5200000000004</v>
      </c>
    </row>
    <row r="327" spans="1:14" s="19" customFormat="1" ht="15" customHeight="1" x14ac:dyDescent="0.2">
      <c r="A327" s="299" t="s">
        <v>65</v>
      </c>
      <c r="B327" s="204" t="s">
        <v>130</v>
      </c>
      <c r="C327" s="204">
        <v>10</v>
      </c>
      <c r="D327" s="204"/>
      <c r="E327" s="204"/>
      <c r="F327" s="204"/>
      <c r="G327" s="215" t="e">
        <f>#REF!+G328</f>
        <v>#REF!</v>
      </c>
      <c r="H327" s="215">
        <f t="shared" ref="H327:N329" si="191">H328</f>
        <v>1438.7</v>
      </c>
      <c r="I327" s="215">
        <f t="shared" si="191"/>
        <v>0</v>
      </c>
      <c r="J327" s="215">
        <f t="shared" si="191"/>
        <v>1438.7</v>
      </c>
      <c r="K327" s="215">
        <f t="shared" si="191"/>
        <v>0</v>
      </c>
      <c r="L327" s="215">
        <f t="shared" si="191"/>
        <v>2749.2</v>
      </c>
      <c r="M327" s="215">
        <f t="shared" si="191"/>
        <v>174.4</v>
      </c>
      <c r="N327" s="215">
        <f t="shared" si="191"/>
        <v>2923.6</v>
      </c>
    </row>
    <row r="328" spans="1:14" ht="17.25" customHeight="1" x14ac:dyDescent="0.2">
      <c r="A328" s="299" t="s">
        <v>278</v>
      </c>
      <c r="B328" s="204" t="s">
        <v>130</v>
      </c>
      <c r="C328" s="204">
        <v>10</v>
      </c>
      <c r="D328" s="204" t="s">
        <v>196</v>
      </c>
      <c r="E328" s="204"/>
      <c r="F328" s="204"/>
      <c r="G328" s="219" t="e">
        <f>#REF!+G329</f>
        <v>#REF!</v>
      </c>
      <c r="H328" s="221">
        <f t="shared" si="191"/>
        <v>1438.7</v>
      </c>
      <c r="I328" s="221">
        <f t="shared" si="191"/>
        <v>0</v>
      </c>
      <c r="J328" s="221">
        <f t="shared" si="191"/>
        <v>1438.7</v>
      </c>
      <c r="K328" s="221">
        <f t="shared" si="191"/>
        <v>0</v>
      </c>
      <c r="L328" s="221">
        <f t="shared" si="191"/>
        <v>2749.2</v>
      </c>
      <c r="M328" s="221">
        <f t="shared" si="191"/>
        <v>174.4</v>
      </c>
      <c r="N328" s="221">
        <f t="shared" si="191"/>
        <v>2923.6</v>
      </c>
    </row>
    <row r="329" spans="1:14" ht="60" x14ac:dyDescent="0.2">
      <c r="A329" s="213" t="s">
        <v>917</v>
      </c>
      <c r="B329" s="206" t="s">
        <v>130</v>
      </c>
      <c r="C329" s="206" t="s">
        <v>214</v>
      </c>
      <c r="D329" s="206" t="s">
        <v>196</v>
      </c>
      <c r="E329" s="206" t="s">
        <v>918</v>
      </c>
      <c r="F329" s="206"/>
      <c r="G329" s="210"/>
      <c r="H329" s="211">
        <f>H330</f>
        <v>1438.7</v>
      </c>
      <c r="I329" s="211">
        <f>I330</f>
        <v>0</v>
      </c>
      <c r="J329" s="211">
        <f>H329+I329</f>
        <v>1438.7</v>
      </c>
      <c r="K329" s="211">
        <f>K330</f>
        <v>0</v>
      </c>
      <c r="L329" s="211">
        <f>L330</f>
        <v>2749.2</v>
      </c>
      <c r="M329" s="211">
        <f t="shared" si="191"/>
        <v>174.4</v>
      </c>
      <c r="N329" s="211">
        <f t="shared" si="191"/>
        <v>2923.6</v>
      </c>
    </row>
    <row r="330" spans="1:14" ht="29.25" customHeight="1" x14ac:dyDescent="0.2">
      <c r="A330" s="213" t="s">
        <v>136</v>
      </c>
      <c r="B330" s="206" t="s">
        <v>130</v>
      </c>
      <c r="C330" s="206" t="s">
        <v>214</v>
      </c>
      <c r="D330" s="206" t="s">
        <v>196</v>
      </c>
      <c r="E330" s="206" t="s">
        <v>918</v>
      </c>
      <c r="F330" s="206" t="s">
        <v>137</v>
      </c>
      <c r="G330" s="210"/>
      <c r="H330" s="210">
        <v>1438.7</v>
      </c>
      <c r="I330" s="211">
        <v>0</v>
      </c>
      <c r="J330" s="211">
        <f>H330+I330</f>
        <v>1438.7</v>
      </c>
      <c r="K330" s="211">
        <v>0</v>
      </c>
      <c r="L330" s="211">
        <v>2749.2</v>
      </c>
      <c r="M330" s="211">
        <v>174.4</v>
      </c>
      <c r="N330" s="211">
        <f>L330+M330</f>
        <v>2923.6</v>
      </c>
    </row>
    <row r="331" spans="1:14" s="19" customFormat="1" ht="14.25" hidden="1" x14ac:dyDescent="0.2">
      <c r="A331" s="299" t="s">
        <v>271</v>
      </c>
      <c r="B331" s="204" t="s">
        <v>130</v>
      </c>
      <c r="C331" s="204" t="s">
        <v>204</v>
      </c>
      <c r="D331" s="204"/>
      <c r="E331" s="203"/>
      <c r="F331" s="203"/>
      <c r="G331" s="218"/>
      <c r="H331" s="218"/>
      <c r="I331" s="229" t="e">
        <f>I332</f>
        <v>#REF!</v>
      </c>
      <c r="J331" s="229" t="e">
        <f>J332</f>
        <v>#REF!</v>
      </c>
      <c r="K331" s="229" t="e">
        <f>K332</f>
        <v>#REF!</v>
      </c>
      <c r="L331" s="229" t="e">
        <f>L332</f>
        <v>#REF!</v>
      </c>
      <c r="M331" s="229"/>
      <c r="N331" s="229" t="e">
        <f>N332</f>
        <v>#REF!</v>
      </c>
    </row>
    <row r="332" spans="1:14" ht="15" hidden="1" x14ac:dyDescent="0.2">
      <c r="A332" s="299" t="s">
        <v>280</v>
      </c>
      <c r="B332" s="204" t="s">
        <v>130</v>
      </c>
      <c r="C332" s="204" t="s">
        <v>204</v>
      </c>
      <c r="D332" s="204" t="s">
        <v>190</v>
      </c>
      <c r="E332" s="203"/>
      <c r="F332" s="203"/>
      <c r="G332" s="216" t="e">
        <f>G333+#REF!</f>
        <v>#REF!</v>
      </c>
      <c r="H332" s="216"/>
      <c r="I332" s="216" t="e">
        <f>I333+#REF!</f>
        <v>#REF!</v>
      </c>
      <c r="J332" s="216" t="e">
        <f>J333+#REF!</f>
        <v>#REF!</v>
      </c>
      <c r="K332" s="216" t="e">
        <f>K333+#REF!</f>
        <v>#REF!</v>
      </c>
      <c r="L332" s="216" t="e">
        <f>L333+#REF!</f>
        <v>#REF!</v>
      </c>
      <c r="M332" s="216"/>
      <c r="N332" s="216" t="e">
        <f>N333+#REF!</f>
        <v>#REF!</v>
      </c>
    </row>
    <row r="333" spans="1:14" s="20" customFormat="1" ht="31.5" hidden="1" customHeight="1" x14ac:dyDescent="0.2">
      <c r="A333" s="213" t="s">
        <v>960</v>
      </c>
      <c r="B333" s="206" t="s">
        <v>130</v>
      </c>
      <c r="C333" s="206" t="s">
        <v>204</v>
      </c>
      <c r="D333" s="206" t="s">
        <v>190</v>
      </c>
      <c r="E333" s="225" t="s">
        <v>456</v>
      </c>
      <c r="F333" s="225"/>
      <c r="G333" s="210"/>
      <c r="H333" s="210"/>
      <c r="I333" s="211">
        <f>I334+I336</f>
        <v>-700</v>
      </c>
      <c r="J333" s="211" t="e">
        <f>J334+J336</f>
        <v>#REF!</v>
      </c>
      <c r="K333" s="211">
        <f>K334+K336</f>
        <v>-700</v>
      </c>
      <c r="L333" s="211" t="e">
        <f>L334+L336</f>
        <v>#REF!</v>
      </c>
      <c r="M333" s="211"/>
      <c r="N333" s="211" t="e">
        <f>N334+N336</f>
        <v>#REF!</v>
      </c>
    </row>
    <row r="334" spans="1:14" s="20" customFormat="1" ht="19.5" hidden="1" customHeight="1" x14ac:dyDescent="0.2">
      <c r="A334" s="213" t="s">
        <v>500</v>
      </c>
      <c r="B334" s="206" t="s">
        <v>130</v>
      </c>
      <c r="C334" s="206" t="s">
        <v>204</v>
      </c>
      <c r="D334" s="206" t="s">
        <v>190</v>
      </c>
      <c r="E334" s="225" t="s">
        <v>457</v>
      </c>
      <c r="F334" s="225"/>
      <c r="G334" s="210"/>
      <c r="H334" s="210"/>
      <c r="I334" s="211">
        <f>I335</f>
        <v>-700</v>
      </c>
      <c r="J334" s="211" t="e">
        <f>J335</f>
        <v>#REF!</v>
      </c>
      <c r="K334" s="211">
        <f>K335</f>
        <v>-700</v>
      </c>
      <c r="L334" s="211" t="e">
        <f>L335</f>
        <v>#REF!</v>
      </c>
      <c r="M334" s="211"/>
      <c r="N334" s="211" t="e">
        <f>N335</f>
        <v>#REF!</v>
      </c>
    </row>
    <row r="335" spans="1:14" s="20" customFormat="1" ht="18.75" hidden="1" customHeight="1" x14ac:dyDescent="0.2">
      <c r="A335" s="213" t="s">
        <v>93</v>
      </c>
      <c r="B335" s="206" t="s">
        <v>130</v>
      </c>
      <c r="C335" s="206" t="s">
        <v>204</v>
      </c>
      <c r="D335" s="206" t="s">
        <v>190</v>
      </c>
      <c r="E335" s="225" t="s">
        <v>457</v>
      </c>
      <c r="F335" s="225">
        <v>244</v>
      </c>
      <c r="G335" s="210"/>
      <c r="H335" s="210"/>
      <c r="I335" s="211">
        <v>-700</v>
      </c>
      <c r="J335" s="211" t="e">
        <f>#REF!+I335</f>
        <v>#REF!</v>
      </c>
      <c r="K335" s="211">
        <v>-700</v>
      </c>
      <c r="L335" s="211" t="e">
        <f>#REF!+J335</f>
        <v>#REF!</v>
      </c>
      <c r="M335" s="211"/>
      <c r="N335" s="211" t="e">
        <f>#REF!+K335</f>
        <v>#REF!</v>
      </c>
    </row>
    <row r="336" spans="1:14" s="20" customFormat="1" ht="15" hidden="1" customHeight="1" x14ac:dyDescent="0.2">
      <c r="A336" s="213" t="s">
        <v>721</v>
      </c>
      <c r="B336" s="206" t="s">
        <v>130</v>
      </c>
      <c r="C336" s="206" t="s">
        <v>204</v>
      </c>
      <c r="D336" s="206" t="s">
        <v>190</v>
      </c>
      <c r="E336" s="225" t="s">
        <v>720</v>
      </c>
      <c r="F336" s="225">
        <v>244</v>
      </c>
      <c r="G336" s="210"/>
      <c r="H336" s="210"/>
      <c r="I336" s="211">
        <v>0</v>
      </c>
      <c r="J336" s="211" t="e">
        <f>#REF!+I336</f>
        <v>#REF!</v>
      </c>
      <c r="K336" s="211">
        <v>0</v>
      </c>
      <c r="L336" s="211" t="e">
        <f>#REF!+J336</f>
        <v>#REF!</v>
      </c>
      <c r="M336" s="211"/>
      <c r="N336" s="211" t="e">
        <f>#REF!+K336</f>
        <v>#REF!</v>
      </c>
    </row>
    <row r="337" spans="1:14" ht="15" hidden="1" x14ac:dyDescent="0.2">
      <c r="A337" s="213" t="s">
        <v>402</v>
      </c>
      <c r="B337" s="206" t="s">
        <v>130</v>
      </c>
      <c r="C337" s="206" t="s">
        <v>204</v>
      </c>
      <c r="D337" s="206" t="s">
        <v>190</v>
      </c>
      <c r="E337" s="205" t="s">
        <v>62</v>
      </c>
      <c r="F337" s="206"/>
      <c r="G337" s="210"/>
      <c r="H337" s="210"/>
      <c r="I337" s="211" t="e">
        <f>#REF!</f>
        <v>#REF!</v>
      </c>
      <c r="J337" s="211" t="e">
        <f>#REF!</f>
        <v>#REF!</v>
      </c>
      <c r="K337" s="211" t="e">
        <f>#REF!</f>
        <v>#REF!</v>
      </c>
      <c r="L337" s="211" t="e">
        <f>#REF!</f>
        <v>#REF!</v>
      </c>
      <c r="M337" s="211"/>
      <c r="N337" s="211" t="e">
        <f>#REF!</f>
        <v>#REF!</v>
      </c>
    </row>
    <row r="338" spans="1:14" s="17" customFormat="1" ht="33" customHeight="1" x14ac:dyDescent="0.2">
      <c r="A338" s="386" t="s">
        <v>411</v>
      </c>
      <c r="B338" s="387"/>
      <c r="C338" s="387"/>
      <c r="D338" s="387"/>
      <c r="E338" s="387"/>
      <c r="F338" s="387"/>
      <c r="G338" s="200" t="e">
        <f>G339+G415+G408</f>
        <v>#REF!</v>
      </c>
      <c r="H338" s="200">
        <f>H339+H408+H415</f>
        <v>39525.599999999999</v>
      </c>
      <c r="I338" s="200">
        <f>I339+I415+I408</f>
        <v>2493.8900000000003</v>
      </c>
      <c r="J338" s="200" t="e">
        <f>J339+J415+J408</f>
        <v>#REF!</v>
      </c>
      <c r="K338" s="200">
        <f>K339+K415+K408</f>
        <v>4950.9319999999998</v>
      </c>
      <c r="L338" s="200">
        <f>L339+L415+L408</f>
        <v>46522.43</v>
      </c>
      <c r="M338" s="200">
        <f t="shared" ref="M338:N338" si="192">M339+M415+M408</f>
        <v>32933.870000000003</v>
      </c>
      <c r="N338" s="200">
        <f t="shared" si="192"/>
        <v>79456.3</v>
      </c>
    </row>
    <row r="339" spans="1:14" s="19" customFormat="1" ht="14.25" x14ac:dyDescent="0.2">
      <c r="A339" s="299" t="s">
        <v>72</v>
      </c>
      <c r="B339" s="204" t="s">
        <v>343</v>
      </c>
      <c r="C339" s="204" t="s">
        <v>190</v>
      </c>
      <c r="D339" s="204"/>
      <c r="E339" s="204"/>
      <c r="F339" s="204"/>
      <c r="G339" s="218"/>
      <c r="H339" s="229">
        <f t="shared" ref="H339:L339" si="193">H340+H363+H401</f>
        <v>10741</v>
      </c>
      <c r="I339" s="218">
        <f t="shared" si="193"/>
        <v>0</v>
      </c>
      <c r="J339" s="229" t="e">
        <f t="shared" si="193"/>
        <v>#REF!</v>
      </c>
      <c r="K339" s="218">
        <f t="shared" si="193"/>
        <v>1</v>
      </c>
      <c r="L339" s="229">
        <f t="shared" si="193"/>
        <v>11964.029999999999</v>
      </c>
      <c r="M339" s="229">
        <f t="shared" ref="M339:N339" si="194">M340+M363+M401</f>
        <v>30270.270000000004</v>
      </c>
      <c r="N339" s="229">
        <f t="shared" si="194"/>
        <v>42234.3</v>
      </c>
    </row>
    <row r="340" spans="1:14" s="19" customFormat="1" ht="45" customHeight="1" x14ac:dyDescent="0.2">
      <c r="A340" s="299" t="s">
        <v>195</v>
      </c>
      <c r="B340" s="204" t="s">
        <v>343</v>
      </c>
      <c r="C340" s="204" t="s">
        <v>312</v>
      </c>
      <c r="D340" s="204" t="s">
        <v>196</v>
      </c>
      <c r="E340" s="204"/>
      <c r="F340" s="204"/>
      <c r="G340" s="215">
        <f>G347+G354</f>
        <v>0</v>
      </c>
      <c r="H340" s="215">
        <f>H354</f>
        <v>2646</v>
      </c>
      <c r="I340" s="215">
        <f>I354</f>
        <v>0</v>
      </c>
      <c r="J340" s="215" t="e">
        <f>J347+J354</f>
        <v>#REF!</v>
      </c>
      <c r="K340" s="215">
        <f>K354</f>
        <v>0</v>
      </c>
      <c r="L340" s="215">
        <f>L354+L360</f>
        <v>2804</v>
      </c>
      <c r="M340" s="215">
        <f t="shared" ref="M340:N340" si="195">M354+M360</f>
        <v>-383.5</v>
      </c>
      <c r="N340" s="215">
        <f t="shared" si="195"/>
        <v>2420.5</v>
      </c>
    </row>
    <row r="341" spans="1:14" s="19" customFormat="1" ht="26.25" hidden="1" customHeight="1" x14ac:dyDescent="0.2">
      <c r="A341" s="213" t="s">
        <v>123</v>
      </c>
      <c r="B341" s="206" t="s">
        <v>343</v>
      </c>
      <c r="C341" s="225" t="s">
        <v>312</v>
      </c>
      <c r="D341" s="206" t="s">
        <v>196</v>
      </c>
      <c r="E341" s="214" t="s">
        <v>332</v>
      </c>
      <c r="F341" s="225"/>
      <c r="G341" s="218"/>
      <c r="H341" s="218"/>
      <c r="I341" s="211">
        <f>I342</f>
        <v>-2636</v>
      </c>
      <c r="J341" s="211">
        <f>J342</f>
        <v>-2636</v>
      </c>
      <c r="K341" s="211">
        <f>K342</f>
        <v>-2636</v>
      </c>
      <c r="L341" s="211">
        <f>L342</f>
        <v>-2636</v>
      </c>
      <c r="M341" s="211">
        <f t="shared" ref="M341:N341" si="196">M342</f>
        <v>-5272</v>
      </c>
      <c r="N341" s="211">
        <f t="shared" si="196"/>
        <v>-5272</v>
      </c>
    </row>
    <row r="342" spans="1:14" s="19" customFormat="1" ht="15.75" hidden="1" customHeight="1" x14ac:dyDescent="0.2">
      <c r="A342" s="213" t="s">
        <v>315</v>
      </c>
      <c r="B342" s="206" t="s">
        <v>343</v>
      </c>
      <c r="C342" s="225" t="s">
        <v>312</v>
      </c>
      <c r="D342" s="206" t="s">
        <v>196</v>
      </c>
      <c r="E342" s="214" t="s">
        <v>334</v>
      </c>
      <c r="F342" s="206"/>
      <c r="G342" s="218"/>
      <c r="H342" s="218"/>
      <c r="I342" s="211">
        <f>I343+I344+I345+I346</f>
        <v>-2636</v>
      </c>
      <c r="J342" s="211">
        <f>J343+J344+J345+J346</f>
        <v>-2636</v>
      </c>
      <c r="K342" s="211">
        <f>K343+K344+K345+K346</f>
        <v>-2636</v>
      </c>
      <c r="L342" s="211">
        <f>L343+L344+L345+L346</f>
        <v>-2636</v>
      </c>
      <c r="M342" s="211">
        <f t="shared" ref="M342:N342" si="197">M343+M344+M345+M346</f>
        <v>-5272</v>
      </c>
      <c r="N342" s="211">
        <f t="shared" si="197"/>
        <v>-5272</v>
      </c>
    </row>
    <row r="343" spans="1:14" s="19" customFormat="1" ht="15" hidden="1" x14ac:dyDescent="0.2">
      <c r="A343" s="213" t="s">
        <v>95</v>
      </c>
      <c r="B343" s="206" t="s">
        <v>343</v>
      </c>
      <c r="C343" s="225" t="s">
        <v>312</v>
      </c>
      <c r="D343" s="206" t="s">
        <v>196</v>
      </c>
      <c r="E343" s="214" t="s">
        <v>334</v>
      </c>
      <c r="F343" s="206" t="s">
        <v>96</v>
      </c>
      <c r="G343" s="218"/>
      <c r="H343" s="218"/>
      <c r="I343" s="211">
        <v>-2220</v>
      </c>
      <c r="J343" s="211">
        <f>G343+I343</f>
        <v>-2220</v>
      </c>
      <c r="K343" s="211">
        <v>-2220</v>
      </c>
      <c r="L343" s="211">
        <f t="shared" ref="L343:L346" si="198">H343+J343</f>
        <v>-2220</v>
      </c>
      <c r="M343" s="211">
        <f t="shared" ref="M343:M346" si="199">I343+K343</f>
        <v>-4440</v>
      </c>
      <c r="N343" s="211">
        <f t="shared" ref="N343:N346" si="200">J343+L343</f>
        <v>-4440</v>
      </c>
    </row>
    <row r="344" spans="1:14" s="19" customFormat="1" ht="16.5" hidden="1" customHeight="1" x14ac:dyDescent="0.2">
      <c r="A344" s="213" t="s">
        <v>97</v>
      </c>
      <c r="B344" s="206" t="s">
        <v>343</v>
      </c>
      <c r="C344" s="225" t="s">
        <v>312</v>
      </c>
      <c r="D344" s="206" t="s">
        <v>196</v>
      </c>
      <c r="E344" s="214" t="s">
        <v>334</v>
      </c>
      <c r="F344" s="206" t="s">
        <v>98</v>
      </c>
      <c r="G344" s="218"/>
      <c r="H344" s="218"/>
      <c r="I344" s="211">
        <v>-101</v>
      </c>
      <c r="J344" s="211">
        <f>G344+I344</f>
        <v>-101</v>
      </c>
      <c r="K344" s="211">
        <v>-101</v>
      </c>
      <c r="L344" s="211">
        <f t="shared" si="198"/>
        <v>-101</v>
      </c>
      <c r="M344" s="211">
        <f t="shared" si="199"/>
        <v>-202</v>
      </c>
      <c r="N344" s="211">
        <f t="shared" si="200"/>
        <v>-202</v>
      </c>
    </row>
    <row r="345" spans="1:14" s="19" customFormat="1" ht="15" hidden="1" customHeight="1" x14ac:dyDescent="0.2">
      <c r="A345" s="213" t="s">
        <v>99</v>
      </c>
      <c r="B345" s="206" t="s">
        <v>343</v>
      </c>
      <c r="C345" s="225" t="s">
        <v>312</v>
      </c>
      <c r="D345" s="206" t="s">
        <v>196</v>
      </c>
      <c r="E345" s="214" t="s">
        <v>334</v>
      </c>
      <c r="F345" s="206" t="s">
        <v>100</v>
      </c>
      <c r="G345" s="218"/>
      <c r="H345" s="218"/>
      <c r="I345" s="211">
        <v>-295</v>
      </c>
      <c r="J345" s="211">
        <f>G345+I345</f>
        <v>-295</v>
      </c>
      <c r="K345" s="211">
        <v>-295</v>
      </c>
      <c r="L345" s="211">
        <f t="shared" si="198"/>
        <v>-295</v>
      </c>
      <c r="M345" s="211">
        <f t="shared" si="199"/>
        <v>-590</v>
      </c>
      <c r="N345" s="211">
        <f t="shared" si="200"/>
        <v>-590</v>
      </c>
    </row>
    <row r="346" spans="1:14" s="19" customFormat="1" ht="18.75" hidden="1" customHeight="1" x14ac:dyDescent="0.2">
      <c r="A346" s="213" t="s">
        <v>93</v>
      </c>
      <c r="B346" s="206" t="s">
        <v>343</v>
      </c>
      <c r="C346" s="225" t="s">
        <v>312</v>
      </c>
      <c r="D346" s="206" t="s">
        <v>196</v>
      </c>
      <c r="E346" s="214" t="s">
        <v>334</v>
      </c>
      <c r="F346" s="206" t="s">
        <v>94</v>
      </c>
      <c r="G346" s="218"/>
      <c r="H346" s="218"/>
      <c r="I346" s="211">
        <v>-20</v>
      </c>
      <c r="J346" s="211">
        <f>G346+I346</f>
        <v>-20</v>
      </c>
      <c r="K346" s="211">
        <v>-20</v>
      </c>
      <c r="L346" s="211">
        <f t="shared" si="198"/>
        <v>-20</v>
      </c>
      <c r="M346" s="211">
        <f t="shared" si="199"/>
        <v>-40</v>
      </c>
      <c r="N346" s="211">
        <f t="shared" si="200"/>
        <v>-40</v>
      </c>
    </row>
    <row r="347" spans="1:14" s="19" customFormat="1" ht="16.5" hidden="1" customHeight="1" x14ac:dyDescent="0.2">
      <c r="A347" s="213" t="s">
        <v>943</v>
      </c>
      <c r="B347" s="206" t="s">
        <v>343</v>
      </c>
      <c r="C347" s="225" t="s">
        <v>312</v>
      </c>
      <c r="D347" s="206" t="s">
        <v>196</v>
      </c>
      <c r="E347" s="214" t="s">
        <v>460</v>
      </c>
      <c r="F347" s="225"/>
      <c r="G347" s="218"/>
      <c r="H347" s="218"/>
      <c r="I347" s="211">
        <f t="shared" ref="I347:N348" si="201">I348</f>
        <v>-2293.8000000000002</v>
      </c>
      <c r="J347" s="211" t="e">
        <f t="shared" si="201"/>
        <v>#REF!</v>
      </c>
      <c r="K347" s="211">
        <f t="shared" si="201"/>
        <v>-2293.8000000000002</v>
      </c>
      <c r="L347" s="211" t="e">
        <f t="shared" si="201"/>
        <v>#REF!</v>
      </c>
      <c r="M347" s="211" t="e">
        <f t="shared" si="201"/>
        <v>#REF!</v>
      </c>
      <c r="N347" s="211" t="e">
        <f t="shared" si="201"/>
        <v>#REF!</v>
      </c>
    </row>
    <row r="348" spans="1:14" s="19" customFormat="1" ht="27" hidden="1" customHeight="1" x14ac:dyDescent="0.2">
      <c r="A348" s="213" t="s">
        <v>961</v>
      </c>
      <c r="B348" s="206" t="s">
        <v>343</v>
      </c>
      <c r="C348" s="225" t="s">
        <v>312</v>
      </c>
      <c r="D348" s="206" t="s">
        <v>196</v>
      </c>
      <c r="E348" s="214" t="s">
        <v>461</v>
      </c>
      <c r="F348" s="206"/>
      <c r="G348" s="218"/>
      <c r="H348" s="218"/>
      <c r="I348" s="211">
        <f t="shared" si="201"/>
        <v>-2293.8000000000002</v>
      </c>
      <c r="J348" s="211" t="e">
        <f t="shared" si="201"/>
        <v>#REF!</v>
      </c>
      <c r="K348" s="211">
        <f t="shared" si="201"/>
        <v>-2293.8000000000002</v>
      </c>
      <c r="L348" s="211" t="e">
        <f t="shared" si="201"/>
        <v>#REF!</v>
      </c>
      <c r="M348" s="211" t="e">
        <f t="shared" si="201"/>
        <v>#REF!</v>
      </c>
      <c r="N348" s="211" t="e">
        <f t="shared" si="201"/>
        <v>#REF!</v>
      </c>
    </row>
    <row r="349" spans="1:14" s="19" customFormat="1" ht="27.75" hidden="1" customHeight="1" x14ac:dyDescent="0.2">
      <c r="A349" s="213" t="s">
        <v>962</v>
      </c>
      <c r="B349" s="206" t="s">
        <v>343</v>
      </c>
      <c r="C349" s="225" t="s">
        <v>312</v>
      </c>
      <c r="D349" s="206" t="s">
        <v>196</v>
      </c>
      <c r="E349" s="214" t="s">
        <v>482</v>
      </c>
      <c r="F349" s="206"/>
      <c r="G349" s="218"/>
      <c r="H349" s="218"/>
      <c r="I349" s="211">
        <f>I350+I351+I352+I353</f>
        <v>-2293.8000000000002</v>
      </c>
      <c r="J349" s="211" t="e">
        <f>J350+J351+J352+J353</f>
        <v>#REF!</v>
      </c>
      <c r="K349" s="211">
        <f>K350+K351+K352+K353</f>
        <v>-2293.8000000000002</v>
      </c>
      <c r="L349" s="211" t="e">
        <f>L350+L351+L352+L353</f>
        <v>#REF!</v>
      </c>
      <c r="M349" s="211" t="e">
        <f t="shared" ref="M349:N349" si="202">M350+M351+M352+M353</f>
        <v>#REF!</v>
      </c>
      <c r="N349" s="211" t="e">
        <f t="shared" si="202"/>
        <v>#REF!</v>
      </c>
    </row>
    <row r="350" spans="1:14" s="19" customFormat="1" ht="17.25" hidden="1" customHeight="1" x14ac:dyDescent="0.2">
      <c r="A350" s="213" t="s">
        <v>95</v>
      </c>
      <c r="B350" s="206" t="s">
        <v>343</v>
      </c>
      <c r="C350" s="225" t="s">
        <v>312</v>
      </c>
      <c r="D350" s="206" t="s">
        <v>196</v>
      </c>
      <c r="E350" s="214" t="s">
        <v>482</v>
      </c>
      <c r="F350" s="206" t="s">
        <v>96</v>
      </c>
      <c r="G350" s="218"/>
      <c r="H350" s="218"/>
      <c r="I350" s="211">
        <v>-1977.8</v>
      </c>
      <c r="J350" s="211" t="e">
        <f>#REF!+I350</f>
        <v>#REF!</v>
      </c>
      <c r="K350" s="211">
        <v>-1977.8</v>
      </c>
      <c r="L350" s="211" t="e">
        <f>#REF!+J350</f>
        <v>#REF!</v>
      </c>
      <c r="M350" s="211" t="e">
        <f>#REF!+K350</f>
        <v>#REF!</v>
      </c>
      <c r="N350" s="211" t="e">
        <f>#REF!+L350</f>
        <v>#REF!</v>
      </c>
    </row>
    <row r="351" spans="1:14" s="19" customFormat="1" ht="18.75" hidden="1" customHeight="1" x14ac:dyDescent="0.2">
      <c r="A351" s="213" t="s">
        <v>97</v>
      </c>
      <c r="B351" s="206" t="s">
        <v>343</v>
      </c>
      <c r="C351" s="225" t="s">
        <v>312</v>
      </c>
      <c r="D351" s="206" t="s">
        <v>196</v>
      </c>
      <c r="E351" s="214" t="s">
        <v>482</v>
      </c>
      <c r="F351" s="206" t="s">
        <v>98</v>
      </c>
      <c r="G351" s="218"/>
      <c r="H351" s="218"/>
      <c r="I351" s="211">
        <v>-101</v>
      </c>
      <c r="J351" s="211" t="e">
        <f>#REF!+I351</f>
        <v>#REF!</v>
      </c>
      <c r="K351" s="211">
        <v>-101</v>
      </c>
      <c r="L351" s="211" t="e">
        <f>#REF!+J351</f>
        <v>#REF!</v>
      </c>
      <c r="M351" s="211" t="e">
        <f>#REF!+K351</f>
        <v>#REF!</v>
      </c>
      <c r="N351" s="211" t="e">
        <f>#REF!+L351</f>
        <v>#REF!</v>
      </c>
    </row>
    <row r="352" spans="1:14" s="19" customFormat="1" ht="16.5" hidden="1" customHeight="1" x14ac:dyDescent="0.2">
      <c r="A352" s="213" t="s">
        <v>99</v>
      </c>
      <c r="B352" s="206" t="s">
        <v>343</v>
      </c>
      <c r="C352" s="225" t="s">
        <v>312</v>
      </c>
      <c r="D352" s="206" t="s">
        <v>196</v>
      </c>
      <c r="E352" s="214" t="s">
        <v>482</v>
      </c>
      <c r="F352" s="206" t="s">
        <v>100</v>
      </c>
      <c r="G352" s="218"/>
      <c r="H352" s="218"/>
      <c r="I352" s="211">
        <v>-95</v>
      </c>
      <c r="J352" s="211" t="e">
        <f>#REF!+I352</f>
        <v>#REF!</v>
      </c>
      <c r="K352" s="211">
        <v>-95</v>
      </c>
      <c r="L352" s="211" t="e">
        <f>#REF!+J352</f>
        <v>#REF!</v>
      </c>
      <c r="M352" s="211" t="e">
        <f>#REF!+K352</f>
        <v>#REF!</v>
      </c>
      <c r="N352" s="211" t="e">
        <f>#REF!+L352</f>
        <v>#REF!</v>
      </c>
    </row>
    <row r="353" spans="1:14" s="19" customFormat="1" ht="15" hidden="1" customHeight="1" x14ac:dyDescent="0.2">
      <c r="A353" s="213" t="s">
        <v>93</v>
      </c>
      <c r="B353" s="206" t="s">
        <v>343</v>
      </c>
      <c r="C353" s="225" t="s">
        <v>312</v>
      </c>
      <c r="D353" s="206" t="s">
        <v>196</v>
      </c>
      <c r="E353" s="214" t="s">
        <v>482</v>
      </c>
      <c r="F353" s="206" t="s">
        <v>94</v>
      </c>
      <c r="G353" s="218"/>
      <c r="H353" s="218"/>
      <c r="I353" s="211">
        <v>-120</v>
      </c>
      <c r="J353" s="211" t="e">
        <f>#REF!+I353</f>
        <v>#REF!</v>
      </c>
      <c r="K353" s="211">
        <v>-120</v>
      </c>
      <c r="L353" s="211" t="e">
        <f>#REF!+J353</f>
        <v>#REF!</v>
      </c>
      <c r="M353" s="211" t="e">
        <f>#REF!+K353</f>
        <v>#REF!</v>
      </c>
      <c r="N353" s="211" t="e">
        <f>#REF!+L353</f>
        <v>#REF!</v>
      </c>
    </row>
    <row r="354" spans="1:14" s="19" customFormat="1" ht="27.75" customHeight="1" x14ac:dyDescent="0.2">
      <c r="A354" s="213" t="s">
        <v>962</v>
      </c>
      <c r="B354" s="206" t="s">
        <v>343</v>
      </c>
      <c r="C354" s="225" t="s">
        <v>312</v>
      </c>
      <c r="D354" s="206" t="s">
        <v>196</v>
      </c>
      <c r="E354" s="214" t="s">
        <v>990</v>
      </c>
      <c r="F354" s="206"/>
      <c r="G354" s="216">
        <f>G355+G357+G358+G359</f>
        <v>0</v>
      </c>
      <c r="H354" s="216">
        <f>H355+H357+H358+H359+H356</f>
        <v>2646</v>
      </c>
      <c r="I354" s="216">
        <f>I355+I357+I358+I359+I356</f>
        <v>0</v>
      </c>
      <c r="J354" s="216">
        <f>J355+J357+J358+J359+J356</f>
        <v>2646</v>
      </c>
      <c r="K354" s="216">
        <f>K355+K357+K358+K359+K356</f>
        <v>0</v>
      </c>
      <c r="L354" s="216">
        <f>L355+L356+L357+L358+L359</f>
        <v>2804</v>
      </c>
      <c r="M354" s="216">
        <f t="shared" ref="M354:N354" si="203">M355+M356+M357+M358+M359</f>
        <v>-462</v>
      </c>
      <c r="N354" s="216">
        <f t="shared" si="203"/>
        <v>2342</v>
      </c>
    </row>
    <row r="355" spans="1:14" s="19" customFormat="1" ht="15" customHeight="1" x14ac:dyDescent="0.2">
      <c r="A355" s="213" t="s">
        <v>95</v>
      </c>
      <c r="B355" s="206" t="s">
        <v>343</v>
      </c>
      <c r="C355" s="225" t="s">
        <v>312</v>
      </c>
      <c r="D355" s="206" t="s">
        <v>196</v>
      </c>
      <c r="E355" s="214" t="s">
        <v>990</v>
      </c>
      <c r="F355" s="206" t="s">
        <v>96</v>
      </c>
      <c r="G355" s="218"/>
      <c r="H355" s="211">
        <v>2300</v>
      </c>
      <c r="I355" s="211">
        <v>-550</v>
      </c>
      <c r="J355" s="211">
        <f>H355+I355</f>
        <v>1750</v>
      </c>
      <c r="K355" s="211">
        <v>0</v>
      </c>
      <c r="L355" s="211">
        <v>1900</v>
      </c>
      <c r="M355" s="211">
        <v>-140</v>
      </c>
      <c r="N355" s="211">
        <f>L355+M355</f>
        <v>1760</v>
      </c>
    </row>
    <row r="356" spans="1:14" s="19" customFormat="1" ht="35.25" customHeight="1" x14ac:dyDescent="0.2">
      <c r="A356" s="297" t="s">
        <v>877</v>
      </c>
      <c r="B356" s="288" t="s">
        <v>343</v>
      </c>
      <c r="C356" s="288" t="s">
        <v>190</v>
      </c>
      <c r="D356" s="288" t="s">
        <v>196</v>
      </c>
      <c r="E356" s="214" t="s">
        <v>990</v>
      </c>
      <c r="F356" s="298" t="s">
        <v>875</v>
      </c>
      <c r="G356" s="218"/>
      <c r="H356" s="211"/>
      <c r="I356" s="211">
        <v>550</v>
      </c>
      <c r="J356" s="211">
        <f>H356+I356</f>
        <v>550</v>
      </c>
      <c r="K356" s="211">
        <v>0</v>
      </c>
      <c r="L356" s="211">
        <v>574</v>
      </c>
      <c r="M356" s="211">
        <v>-42</v>
      </c>
      <c r="N356" s="211">
        <f t="shared" ref="N356:N359" si="204">L356+M356</f>
        <v>532</v>
      </c>
    </row>
    <row r="357" spans="1:14" s="19" customFormat="1" ht="15" customHeight="1" x14ac:dyDescent="0.2">
      <c r="A357" s="213" t="s">
        <v>97</v>
      </c>
      <c r="B357" s="206" t="s">
        <v>343</v>
      </c>
      <c r="C357" s="225" t="s">
        <v>312</v>
      </c>
      <c r="D357" s="206" t="s">
        <v>196</v>
      </c>
      <c r="E357" s="214" t="s">
        <v>990</v>
      </c>
      <c r="F357" s="206" t="s">
        <v>98</v>
      </c>
      <c r="G357" s="218"/>
      <c r="H357" s="211">
        <v>101</v>
      </c>
      <c r="I357" s="211">
        <v>0</v>
      </c>
      <c r="J357" s="211">
        <f>H357+I357</f>
        <v>101</v>
      </c>
      <c r="K357" s="211">
        <v>0</v>
      </c>
      <c r="L357" s="211">
        <v>80</v>
      </c>
      <c r="M357" s="211">
        <v>-80</v>
      </c>
      <c r="N357" s="211">
        <f t="shared" si="204"/>
        <v>0</v>
      </c>
    </row>
    <row r="358" spans="1:14" s="19" customFormat="1" ht="19.5" customHeight="1" x14ac:dyDescent="0.2">
      <c r="A358" s="213" t="s">
        <v>99</v>
      </c>
      <c r="B358" s="206" t="s">
        <v>343</v>
      </c>
      <c r="C358" s="225" t="s">
        <v>312</v>
      </c>
      <c r="D358" s="206" t="s">
        <v>196</v>
      </c>
      <c r="E358" s="214" t="s">
        <v>990</v>
      </c>
      <c r="F358" s="206" t="s">
        <v>100</v>
      </c>
      <c r="G358" s="218"/>
      <c r="H358" s="211">
        <v>95</v>
      </c>
      <c r="I358" s="211">
        <v>0</v>
      </c>
      <c r="J358" s="211">
        <f>H358+I358</f>
        <v>95</v>
      </c>
      <c r="K358" s="211">
        <v>0</v>
      </c>
      <c r="L358" s="211">
        <v>100</v>
      </c>
      <c r="M358" s="211">
        <v>-100</v>
      </c>
      <c r="N358" s="211">
        <f t="shared" si="204"/>
        <v>0</v>
      </c>
    </row>
    <row r="359" spans="1:14" s="19" customFormat="1" ht="20.25" customHeight="1" x14ac:dyDescent="0.25">
      <c r="A359" s="213" t="s">
        <v>93</v>
      </c>
      <c r="B359" s="269" t="s">
        <v>343</v>
      </c>
      <c r="C359" s="270" t="s">
        <v>312</v>
      </c>
      <c r="D359" s="269" t="s">
        <v>196</v>
      </c>
      <c r="E359" s="214" t="s">
        <v>990</v>
      </c>
      <c r="F359" s="269" t="s">
        <v>94</v>
      </c>
      <c r="G359" s="218"/>
      <c r="H359" s="211">
        <v>150</v>
      </c>
      <c r="I359" s="211">
        <v>0</v>
      </c>
      <c r="J359" s="211">
        <f>H359+I359</f>
        <v>150</v>
      </c>
      <c r="K359" s="211">
        <v>0</v>
      </c>
      <c r="L359" s="211">
        <v>150</v>
      </c>
      <c r="M359" s="211">
        <v>-100</v>
      </c>
      <c r="N359" s="211">
        <f t="shared" si="204"/>
        <v>50</v>
      </c>
    </row>
    <row r="360" spans="1:14" s="19" customFormat="1" ht="37.5" customHeight="1" x14ac:dyDescent="0.25">
      <c r="A360" s="213" t="s">
        <v>767</v>
      </c>
      <c r="B360" s="269" t="s">
        <v>343</v>
      </c>
      <c r="C360" s="225" t="s">
        <v>312</v>
      </c>
      <c r="D360" s="206" t="s">
        <v>196</v>
      </c>
      <c r="E360" s="214" t="s">
        <v>768</v>
      </c>
      <c r="F360" s="206"/>
      <c r="G360" s="210"/>
      <c r="H360" s="211">
        <f t="shared" ref="H360:N360" si="205">H361+H362</f>
        <v>0</v>
      </c>
      <c r="I360" s="211">
        <f t="shared" si="205"/>
        <v>80.099999999999994</v>
      </c>
      <c r="J360" s="211">
        <f t="shared" si="205"/>
        <v>80.099999999999994</v>
      </c>
      <c r="K360" s="211">
        <f t="shared" si="205"/>
        <v>0</v>
      </c>
      <c r="L360" s="211">
        <f t="shared" si="205"/>
        <v>0</v>
      </c>
      <c r="M360" s="211">
        <f t="shared" si="205"/>
        <v>78.5</v>
      </c>
      <c r="N360" s="211">
        <f t="shared" si="205"/>
        <v>78.5</v>
      </c>
    </row>
    <row r="361" spans="1:14" s="19" customFormat="1" ht="20.25" customHeight="1" x14ac:dyDescent="0.25">
      <c r="A361" s="287" t="s">
        <v>886</v>
      </c>
      <c r="B361" s="269" t="s">
        <v>343</v>
      </c>
      <c r="C361" s="225" t="s">
        <v>312</v>
      </c>
      <c r="D361" s="206" t="s">
        <v>196</v>
      </c>
      <c r="E361" s="214" t="s">
        <v>768</v>
      </c>
      <c r="F361" s="206" t="s">
        <v>96</v>
      </c>
      <c r="G361" s="210"/>
      <c r="H361" s="211">
        <v>0</v>
      </c>
      <c r="I361" s="211">
        <v>61.4</v>
      </c>
      <c r="J361" s="211">
        <f>H361+I361</f>
        <v>61.4</v>
      </c>
      <c r="K361" s="211">
        <v>0.04</v>
      </c>
      <c r="L361" s="211">
        <v>0</v>
      </c>
      <c r="M361" s="211">
        <v>60.3</v>
      </c>
      <c r="N361" s="211">
        <f>L361+M361</f>
        <v>60.3</v>
      </c>
    </row>
    <row r="362" spans="1:14" s="19" customFormat="1" ht="36" customHeight="1" x14ac:dyDescent="0.25">
      <c r="A362" s="267" t="s">
        <v>877</v>
      </c>
      <c r="B362" s="269" t="s">
        <v>343</v>
      </c>
      <c r="C362" s="225" t="s">
        <v>312</v>
      </c>
      <c r="D362" s="206" t="s">
        <v>196</v>
      </c>
      <c r="E362" s="214" t="s">
        <v>768</v>
      </c>
      <c r="F362" s="206" t="s">
        <v>875</v>
      </c>
      <c r="G362" s="210"/>
      <c r="H362" s="211">
        <v>0</v>
      </c>
      <c r="I362" s="211">
        <v>18.7</v>
      </c>
      <c r="J362" s="211">
        <f>H362+I362</f>
        <v>18.7</v>
      </c>
      <c r="K362" s="211">
        <v>-0.04</v>
      </c>
      <c r="L362" s="211">
        <v>0</v>
      </c>
      <c r="M362" s="211">
        <v>18.2</v>
      </c>
      <c r="N362" s="211">
        <f>L362+M362</f>
        <v>18.2</v>
      </c>
    </row>
    <row r="363" spans="1:14" ht="31.5" customHeight="1" x14ac:dyDescent="0.2">
      <c r="A363" s="299" t="s">
        <v>199</v>
      </c>
      <c r="B363" s="204" t="s">
        <v>343</v>
      </c>
      <c r="C363" s="204" t="s">
        <v>190</v>
      </c>
      <c r="D363" s="204" t="s">
        <v>200</v>
      </c>
      <c r="E363" s="204"/>
      <c r="F363" s="204"/>
      <c r="G363" s="229">
        <f>G383+G392</f>
        <v>0</v>
      </c>
      <c r="H363" s="229">
        <f>H392</f>
        <v>5345</v>
      </c>
      <c r="I363" s="229">
        <f>I392</f>
        <v>0</v>
      </c>
      <c r="J363" s="229">
        <f>J392</f>
        <v>5345</v>
      </c>
      <c r="K363" s="229">
        <f>K392</f>
        <v>-199</v>
      </c>
      <c r="L363" s="229">
        <f>L393+L394+L395+L396+L397+L398+L399+L400</f>
        <v>5920</v>
      </c>
      <c r="M363" s="229">
        <f t="shared" ref="M363:N363" si="206">M393+M394+M395+M396+M397+M398+M399+M400</f>
        <v>-510</v>
      </c>
      <c r="N363" s="229">
        <f t="shared" si="206"/>
        <v>5410</v>
      </c>
    </row>
    <row r="364" spans="1:14" ht="30.75" hidden="1" customHeight="1" x14ac:dyDescent="0.2">
      <c r="A364" s="213" t="s">
        <v>123</v>
      </c>
      <c r="B364" s="206" t="s">
        <v>343</v>
      </c>
      <c r="C364" s="206" t="s">
        <v>190</v>
      </c>
      <c r="D364" s="206" t="s">
        <v>200</v>
      </c>
      <c r="E364" s="214" t="s">
        <v>332</v>
      </c>
      <c r="F364" s="206"/>
      <c r="G364" s="210"/>
      <c r="H364" s="210"/>
      <c r="I364" s="211">
        <f>I365</f>
        <v>-4855</v>
      </c>
      <c r="J364" s="211">
        <f>J365</f>
        <v>-4855</v>
      </c>
      <c r="K364" s="211">
        <f>K365</f>
        <v>-4855</v>
      </c>
      <c r="L364" s="211">
        <f>L365</f>
        <v>-4855</v>
      </c>
      <c r="M364" s="211">
        <f t="shared" ref="M364:N364" si="207">M365</f>
        <v>-9710</v>
      </c>
      <c r="N364" s="211">
        <f t="shared" si="207"/>
        <v>-9710</v>
      </c>
    </row>
    <row r="365" spans="1:14" ht="15" hidden="1" x14ac:dyDescent="0.2">
      <c r="A365" s="213" t="s">
        <v>333</v>
      </c>
      <c r="B365" s="206" t="s">
        <v>343</v>
      </c>
      <c r="C365" s="206" t="s">
        <v>190</v>
      </c>
      <c r="D365" s="206" t="s">
        <v>200</v>
      </c>
      <c r="E365" s="214" t="s">
        <v>334</v>
      </c>
      <c r="F365" s="206"/>
      <c r="G365" s="210"/>
      <c r="H365" s="210"/>
      <c r="I365" s="211">
        <f>I366+I367+I370+I371+I382</f>
        <v>-4855</v>
      </c>
      <c r="J365" s="211">
        <f>J366+J367+J370+J371+J382</f>
        <v>-4855</v>
      </c>
      <c r="K365" s="211">
        <f>K366+K367+K370+K371+K382</f>
        <v>-4855</v>
      </c>
      <c r="L365" s="211">
        <f>L366+L367+L370+L371+L382</f>
        <v>-4855</v>
      </c>
      <c r="M365" s="211">
        <f t="shared" ref="M365:N365" si="208">M366+M367+M370+M371+M382</f>
        <v>-9710</v>
      </c>
      <c r="N365" s="211">
        <f t="shared" si="208"/>
        <v>-9710</v>
      </c>
    </row>
    <row r="366" spans="1:14" ht="15" hidden="1" x14ac:dyDescent="0.2">
      <c r="A366" s="213" t="s">
        <v>95</v>
      </c>
      <c r="B366" s="206" t="s">
        <v>343</v>
      </c>
      <c r="C366" s="206" t="s">
        <v>190</v>
      </c>
      <c r="D366" s="206" t="s">
        <v>200</v>
      </c>
      <c r="E366" s="214" t="s">
        <v>334</v>
      </c>
      <c r="F366" s="206" t="s">
        <v>96</v>
      </c>
      <c r="G366" s="210"/>
      <c r="H366" s="210"/>
      <c r="I366" s="211">
        <v>-4000</v>
      </c>
      <c r="J366" s="211">
        <f t="shared" ref="J366:J382" si="209">G366+I366</f>
        <v>-4000</v>
      </c>
      <c r="K366" s="211">
        <v>-4000</v>
      </c>
      <c r="L366" s="211">
        <f t="shared" ref="L366:L382" si="210">H366+J366</f>
        <v>-4000</v>
      </c>
      <c r="M366" s="211">
        <f t="shared" ref="M366:M382" si="211">I366+K366</f>
        <v>-8000</v>
      </c>
      <c r="N366" s="211">
        <f t="shared" ref="N366:N382" si="212">J366+L366</f>
        <v>-8000</v>
      </c>
    </row>
    <row r="367" spans="1:14" ht="15" hidden="1" x14ac:dyDescent="0.2">
      <c r="A367" s="213" t="s">
        <v>97</v>
      </c>
      <c r="B367" s="206" t="s">
        <v>343</v>
      </c>
      <c r="C367" s="206" t="s">
        <v>190</v>
      </c>
      <c r="D367" s="206" t="s">
        <v>200</v>
      </c>
      <c r="E367" s="214" t="s">
        <v>334</v>
      </c>
      <c r="F367" s="206" t="s">
        <v>98</v>
      </c>
      <c r="G367" s="210"/>
      <c r="H367" s="210"/>
      <c r="I367" s="211">
        <v>-98</v>
      </c>
      <c r="J367" s="211">
        <f t="shared" si="209"/>
        <v>-98</v>
      </c>
      <c r="K367" s="211">
        <v>-98</v>
      </c>
      <c r="L367" s="211">
        <f t="shared" si="210"/>
        <v>-98</v>
      </c>
      <c r="M367" s="211">
        <f t="shared" si="211"/>
        <v>-196</v>
      </c>
      <c r="N367" s="211">
        <f t="shared" si="212"/>
        <v>-196</v>
      </c>
    </row>
    <row r="368" spans="1:14" ht="25.5" hidden="1" customHeight="1" x14ac:dyDescent="0.2">
      <c r="A368" s="213" t="s">
        <v>99</v>
      </c>
      <c r="B368" s="206" t="s">
        <v>343</v>
      </c>
      <c r="C368" s="206" t="s">
        <v>190</v>
      </c>
      <c r="D368" s="206" t="s">
        <v>200</v>
      </c>
      <c r="E368" s="214" t="s">
        <v>334</v>
      </c>
      <c r="F368" s="206" t="s">
        <v>100</v>
      </c>
      <c r="G368" s="210"/>
      <c r="H368" s="210"/>
      <c r="I368" s="211" t="e">
        <f>#REF!+G368</f>
        <v>#REF!</v>
      </c>
      <c r="J368" s="211" t="e">
        <f t="shared" si="209"/>
        <v>#REF!</v>
      </c>
      <c r="K368" s="211" t="e">
        <f>H368+I368</f>
        <v>#REF!</v>
      </c>
      <c r="L368" s="211" t="e">
        <f t="shared" si="210"/>
        <v>#REF!</v>
      </c>
      <c r="M368" s="211" t="e">
        <f t="shared" si="211"/>
        <v>#REF!</v>
      </c>
      <c r="N368" s="211" t="e">
        <f t="shared" si="212"/>
        <v>#REF!</v>
      </c>
    </row>
    <row r="369" spans="1:14" ht="25.5" hidden="1" customHeight="1" x14ac:dyDescent="0.2">
      <c r="A369" s="213" t="s">
        <v>101</v>
      </c>
      <c r="B369" s="206" t="s">
        <v>343</v>
      </c>
      <c r="C369" s="206" t="s">
        <v>190</v>
      </c>
      <c r="D369" s="206" t="s">
        <v>200</v>
      </c>
      <c r="E369" s="214" t="s">
        <v>334</v>
      </c>
      <c r="F369" s="206" t="s">
        <v>102</v>
      </c>
      <c r="G369" s="210"/>
      <c r="H369" s="210"/>
      <c r="I369" s="211" t="e">
        <f>#REF!+G369</f>
        <v>#REF!</v>
      </c>
      <c r="J369" s="211" t="e">
        <f t="shared" si="209"/>
        <v>#REF!</v>
      </c>
      <c r="K369" s="211" t="e">
        <f>H369+I369</f>
        <v>#REF!</v>
      </c>
      <c r="L369" s="211" t="e">
        <f t="shared" si="210"/>
        <v>#REF!</v>
      </c>
      <c r="M369" s="211" t="e">
        <f t="shared" si="211"/>
        <v>#REF!</v>
      </c>
      <c r="N369" s="211" t="e">
        <f t="shared" si="212"/>
        <v>#REF!</v>
      </c>
    </row>
    <row r="370" spans="1:14" ht="15.75" hidden="1" customHeight="1" x14ac:dyDescent="0.25">
      <c r="A370" s="263" t="s">
        <v>99</v>
      </c>
      <c r="B370" s="206" t="s">
        <v>343</v>
      </c>
      <c r="C370" s="206" t="s">
        <v>190</v>
      </c>
      <c r="D370" s="206" t="s">
        <v>200</v>
      </c>
      <c r="E370" s="214" t="s">
        <v>334</v>
      </c>
      <c r="F370" s="206" t="s">
        <v>100</v>
      </c>
      <c r="G370" s="210"/>
      <c r="H370" s="210"/>
      <c r="I370" s="211">
        <v>-340</v>
      </c>
      <c r="J370" s="211">
        <f t="shared" si="209"/>
        <v>-340</v>
      </c>
      <c r="K370" s="211">
        <v>-340</v>
      </c>
      <c r="L370" s="211">
        <f t="shared" si="210"/>
        <v>-340</v>
      </c>
      <c r="M370" s="211">
        <f t="shared" si="211"/>
        <v>-680</v>
      </c>
      <c r="N370" s="211">
        <f t="shared" si="212"/>
        <v>-680</v>
      </c>
    </row>
    <row r="371" spans="1:14" ht="18" hidden="1" customHeight="1" x14ac:dyDescent="0.2">
      <c r="A371" s="213" t="s">
        <v>93</v>
      </c>
      <c r="B371" s="206" t="s">
        <v>343</v>
      </c>
      <c r="C371" s="206" t="s">
        <v>190</v>
      </c>
      <c r="D371" s="206" t="s">
        <v>200</v>
      </c>
      <c r="E371" s="214" t="s">
        <v>334</v>
      </c>
      <c r="F371" s="206" t="s">
        <v>94</v>
      </c>
      <c r="G371" s="210"/>
      <c r="H371" s="210"/>
      <c r="I371" s="211">
        <v>-347</v>
      </c>
      <c r="J371" s="211">
        <f t="shared" si="209"/>
        <v>-347</v>
      </c>
      <c r="K371" s="211">
        <v>-347</v>
      </c>
      <c r="L371" s="211">
        <f t="shared" si="210"/>
        <v>-347</v>
      </c>
      <c r="M371" s="211">
        <f t="shared" si="211"/>
        <v>-694</v>
      </c>
      <c r="N371" s="211">
        <f t="shared" si="212"/>
        <v>-694</v>
      </c>
    </row>
    <row r="372" spans="1:14" ht="12.75" hidden="1" customHeight="1" x14ac:dyDescent="0.2">
      <c r="A372" s="213" t="s">
        <v>63</v>
      </c>
      <c r="B372" s="206" t="s">
        <v>343</v>
      </c>
      <c r="C372" s="206" t="s">
        <v>190</v>
      </c>
      <c r="D372" s="206" t="s">
        <v>200</v>
      </c>
      <c r="E372" s="214" t="s">
        <v>334</v>
      </c>
      <c r="F372" s="206" t="s">
        <v>64</v>
      </c>
      <c r="G372" s="210"/>
      <c r="H372" s="210"/>
      <c r="I372" s="211" t="e">
        <f>#REF!+G372</f>
        <v>#REF!</v>
      </c>
      <c r="J372" s="211" t="e">
        <f t="shared" si="209"/>
        <v>#REF!</v>
      </c>
      <c r="K372" s="211" t="e">
        <f t="shared" ref="K372:K381" si="213">H372+I372</f>
        <v>#REF!</v>
      </c>
      <c r="L372" s="211" t="e">
        <f t="shared" si="210"/>
        <v>#REF!</v>
      </c>
      <c r="M372" s="211" t="e">
        <f t="shared" si="211"/>
        <v>#REF!</v>
      </c>
      <c r="N372" s="211" t="e">
        <f t="shared" si="212"/>
        <v>#REF!</v>
      </c>
    </row>
    <row r="373" spans="1:14" ht="12.75" hidden="1" customHeight="1" x14ac:dyDescent="0.2">
      <c r="A373" s="213" t="s">
        <v>302</v>
      </c>
      <c r="B373" s="206" t="s">
        <v>343</v>
      </c>
      <c r="C373" s="206" t="s">
        <v>190</v>
      </c>
      <c r="D373" s="206" t="s">
        <v>200</v>
      </c>
      <c r="E373" s="214" t="s">
        <v>334</v>
      </c>
      <c r="F373" s="206" t="s">
        <v>303</v>
      </c>
      <c r="G373" s="210"/>
      <c r="H373" s="210"/>
      <c r="I373" s="211" t="e">
        <f>#REF!+G373</f>
        <v>#REF!</v>
      </c>
      <c r="J373" s="211" t="e">
        <f t="shared" si="209"/>
        <v>#REF!</v>
      </c>
      <c r="K373" s="211" t="e">
        <f t="shared" si="213"/>
        <v>#REF!</v>
      </c>
      <c r="L373" s="211" t="e">
        <f t="shared" si="210"/>
        <v>#REF!</v>
      </c>
      <c r="M373" s="211" t="e">
        <f t="shared" si="211"/>
        <v>#REF!</v>
      </c>
      <c r="N373" s="211" t="e">
        <f t="shared" si="212"/>
        <v>#REF!</v>
      </c>
    </row>
    <row r="374" spans="1:14" ht="12.75" hidden="1" customHeight="1" x14ac:dyDescent="0.2">
      <c r="A374" s="213" t="s">
        <v>344</v>
      </c>
      <c r="B374" s="206" t="s">
        <v>343</v>
      </c>
      <c r="C374" s="206" t="s">
        <v>190</v>
      </c>
      <c r="D374" s="206" t="s">
        <v>200</v>
      </c>
      <c r="E374" s="214" t="s">
        <v>334</v>
      </c>
      <c r="F374" s="206"/>
      <c r="G374" s="210"/>
      <c r="H374" s="210"/>
      <c r="I374" s="211" t="e">
        <f>#REF!+G374</f>
        <v>#REF!</v>
      </c>
      <c r="J374" s="211" t="e">
        <f t="shared" si="209"/>
        <v>#REF!</v>
      </c>
      <c r="K374" s="211" t="e">
        <f t="shared" si="213"/>
        <v>#REF!</v>
      </c>
      <c r="L374" s="211" t="e">
        <f t="shared" si="210"/>
        <v>#REF!</v>
      </c>
      <c r="M374" s="211" t="e">
        <f t="shared" si="211"/>
        <v>#REF!</v>
      </c>
      <c r="N374" s="211" t="e">
        <f t="shared" si="212"/>
        <v>#REF!</v>
      </c>
    </row>
    <row r="375" spans="1:14" ht="38.25" hidden="1" customHeight="1" x14ac:dyDescent="0.2">
      <c r="A375" s="213" t="s">
        <v>345</v>
      </c>
      <c r="B375" s="206" t="s">
        <v>343</v>
      </c>
      <c r="C375" s="206" t="s">
        <v>190</v>
      </c>
      <c r="D375" s="206" t="s">
        <v>200</v>
      </c>
      <c r="E375" s="214" t="s">
        <v>334</v>
      </c>
      <c r="F375" s="206"/>
      <c r="G375" s="210"/>
      <c r="H375" s="210"/>
      <c r="I375" s="211" t="e">
        <f>#REF!+G375</f>
        <v>#REF!</v>
      </c>
      <c r="J375" s="211" t="e">
        <f t="shared" si="209"/>
        <v>#REF!</v>
      </c>
      <c r="K375" s="211" t="e">
        <f t="shared" si="213"/>
        <v>#REF!</v>
      </c>
      <c r="L375" s="211" t="e">
        <f t="shared" si="210"/>
        <v>#REF!</v>
      </c>
      <c r="M375" s="211" t="e">
        <f t="shared" si="211"/>
        <v>#REF!</v>
      </c>
      <c r="N375" s="211" t="e">
        <f t="shared" si="212"/>
        <v>#REF!</v>
      </c>
    </row>
    <row r="376" spans="1:14" ht="12.75" hidden="1" customHeight="1" x14ac:dyDescent="0.2">
      <c r="A376" s="213" t="s">
        <v>63</v>
      </c>
      <c r="B376" s="206" t="s">
        <v>343</v>
      </c>
      <c r="C376" s="206" t="s">
        <v>190</v>
      </c>
      <c r="D376" s="206" t="s">
        <v>200</v>
      </c>
      <c r="E376" s="214" t="s">
        <v>334</v>
      </c>
      <c r="F376" s="206" t="s">
        <v>64</v>
      </c>
      <c r="G376" s="210"/>
      <c r="H376" s="210"/>
      <c r="I376" s="211" t="e">
        <f>#REF!+G376</f>
        <v>#REF!</v>
      </c>
      <c r="J376" s="211" t="e">
        <f t="shared" si="209"/>
        <v>#REF!</v>
      </c>
      <c r="K376" s="211" t="e">
        <f t="shared" si="213"/>
        <v>#REF!</v>
      </c>
      <c r="L376" s="211" t="e">
        <f t="shared" si="210"/>
        <v>#REF!</v>
      </c>
      <c r="M376" s="211" t="e">
        <f t="shared" si="211"/>
        <v>#REF!</v>
      </c>
      <c r="N376" s="211" t="e">
        <f t="shared" si="212"/>
        <v>#REF!</v>
      </c>
    </row>
    <row r="377" spans="1:14" ht="12.75" hidden="1" customHeight="1" x14ac:dyDescent="0.2">
      <c r="A377" s="299" t="s">
        <v>346</v>
      </c>
      <c r="B377" s="206" t="s">
        <v>343</v>
      </c>
      <c r="C377" s="206" t="s">
        <v>190</v>
      </c>
      <c r="D377" s="206" t="s">
        <v>200</v>
      </c>
      <c r="E377" s="214" t="s">
        <v>334</v>
      </c>
      <c r="F377" s="204"/>
      <c r="G377" s="210"/>
      <c r="H377" s="210"/>
      <c r="I377" s="211" t="e">
        <f>#REF!+G377</f>
        <v>#REF!</v>
      </c>
      <c r="J377" s="211" t="e">
        <f t="shared" si="209"/>
        <v>#REF!</v>
      </c>
      <c r="K377" s="211" t="e">
        <f t="shared" si="213"/>
        <v>#REF!</v>
      </c>
      <c r="L377" s="211" t="e">
        <f t="shared" si="210"/>
        <v>#REF!</v>
      </c>
      <c r="M377" s="211" t="e">
        <f t="shared" si="211"/>
        <v>#REF!</v>
      </c>
      <c r="N377" s="211" t="e">
        <f t="shared" si="212"/>
        <v>#REF!</v>
      </c>
    </row>
    <row r="378" spans="1:14" ht="12.75" hidden="1" customHeight="1" x14ac:dyDescent="0.2">
      <c r="A378" s="213" t="s">
        <v>347</v>
      </c>
      <c r="B378" s="206" t="s">
        <v>343</v>
      </c>
      <c r="C378" s="206" t="s">
        <v>190</v>
      </c>
      <c r="D378" s="206" t="s">
        <v>200</v>
      </c>
      <c r="E378" s="214" t="s">
        <v>334</v>
      </c>
      <c r="F378" s="206"/>
      <c r="G378" s="210"/>
      <c r="H378" s="210"/>
      <c r="I378" s="211" t="e">
        <f>#REF!+G378</f>
        <v>#REF!</v>
      </c>
      <c r="J378" s="211" t="e">
        <f t="shared" si="209"/>
        <v>#REF!</v>
      </c>
      <c r="K378" s="211" t="e">
        <f t="shared" si="213"/>
        <v>#REF!</v>
      </c>
      <c r="L378" s="211" t="e">
        <f t="shared" si="210"/>
        <v>#REF!</v>
      </c>
      <c r="M378" s="211" t="e">
        <f t="shared" si="211"/>
        <v>#REF!</v>
      </c>
      <c r="N378" s="211" t="e">
        <f t="shared" si="212"/>
        <v>#REF!</v>
      </c>
    </row>
    <row r="379" spans="1:14" ht="15.75" hidden="1" customHeight="1" x14ac:dyDescent="0.2">
      <c r="A379" s="213" t="s">
        <v>348</v>
      </c>
      <c r="B379" s="206" t="s">
        <v>343</v>
      </c>
      <c r="C379" s="206" t="s">
        <v>190</v>
      </c>
      <c r="D379" s="206" t="s">
        <v>200</v>
      </c>
      <c r="E379" s="214" t="s">
        <v>334</v>
      </c>
      <c r="F379" s="206"/>
      <c r="G379" s="210"/>
      <c r="H379" s="210"/>
      <c r="I379" s="211" t="e">
        <f>#REF!+G379</f>
        <v>#REF!</v>
      </c>
      <c r="J379" s="211" t="e">
        <f t="shared" si="209"/>
        <v>#REF!</v>
      </c>
      <c r="K379" s="211" t="e">
        <f t="shared" si="213"/>
        <v>#REF!</v>
      </c>
      <c r="L379" s="211" t="e">
        <f t="shared" si="210"/>
        <v>#REF!</v>
      </c>
      <c r="M379" s="211" t="e">
        <f t="shared" si="211"/>
        <v>#REF!</v>
      </c>
      <c r="N379" s="211" t="e">
        <f t="shared" si="212"/>
        <v>#REF!</v>
      </c>
    </row>
    <row r="380" spans="1:14" ht="12.75" hidden="1" customHeight="1" x14ac:dyDescent="0.2">
      <c r="A380" s="213" t="s">
        <v>149</v>
      </c>
      <c r="B380" s="206" t="s">
        <v>343</v>
      </c>
      <c r="C380" s="206" t="s">
        <v>190</v>
      </c>
      <c r="D380" s="206" t="s">
        <v>200</v>
      </c>
      <c r="E380" s="214" t="s">
        <v>334</v>
      </c>
      <c r="F380" s="206" t="s">
        <v>150</v>
      </c>
      <c r="G380" s="210"/>
      <c r="H380" s="210"/>
      <c r="I380" s="211" t="e">
        <f>#REF!+G380</f>
        <v>#REF!</v>
      </c>
      <c r="J380" s="211" t="e">
        <f t="shared" si="209"/>
        <v>#REF!</v>
      </c>
      <c r="K380" s="211" t="e">
        <f t="shared" si="213"/>
        <v>#REF!</v>
      </c>
      <c r="L380" s="211" t="e">
        <f t="shared" si="210"/>
        <v>#REF!</v>
      </c>
      <c r="M380" s="211" t="e">
        <f t="shared" si="211"/>
        <v>#REF!</v>
      </c>
      <c r="N380" s="211" t="e">
        <f t="shared" si="212"/>
        <v>#REF!</v>
      </c>
    </row>
    <row r="381" spans="1:14" ht="12.75" hidden="1" customHeight="1" x14ac:dyDescent="0.2">
      <c r="A381" s="213" t="s">
        <v>63</v>
      </c>
      <c r="B381" s="206" t="s">
        <v>343</v>
      </c>
      <c r="C381" s="206" t="s">
        <v>190</v>
      </c>
      <c r="D381" s="206" t="s">
        <v>200</v>
      </c>
      <c r="E381" s="214" t="s">
        <v>334</v>
      </c>
      <c r="F381" s="206" t="s">
        <v>64</v>
      </c>
      <c r="G381" s="210"/>
      <c r="H381" s="210"/>
      <c r="I381" s="211" t="e">
        <f>#REF!+G381</f>
        <v>#REF!</v>
      </c>
      <c r="J381" s="211" t="e">
        <f t="shared" si="209"/>
        <v>#REF!</v>
      </c>
      <c r="K381" s="211" t="e">
        <f t="shared" si="213"/>
        <v>#REF!</v>
      </c>
      <c r="L381" s="211" t="e">
        <f t="shared" si="210"/>
        <v>#REF!</v>
      </c>
      <c r="M381" s="211" t="e">
        <f t="shared" si="211"/>
        <v>#REF!</v>
      </c>
      <c r="N381" s="211" t="e">
        <f t="shared" si="212"/>
        <v>#REF!</v>
      </c>
    </row>
    <row r="382" spans="1:14" ht="15" hidden="1" x14ac:dyDescent="0.2">
      <c r="A382" s="213" t="s">
        <v>103</v>
      </c>
      <c r="B382" s="206" t="s">
        <v>343</v>
      </c>
      <c r="C382" s="206" t="s">
        <v>190</v>
      </c>
      <c r="D382" s="206" t="s">
        <v>200</v>
      </c>
      <c r="E382" s="214" t="s">
        <v>334</v>
      </c>
      <c r="F382" s="206" t="s">
        <v>104</v>
      </c>
      <c r="G382" s="210"/>
      <c r="H382" s="210"/>
      <c r="I382" s="211">
        <v>-70</v>
      </c>
      <c r="J382" s="211">
        <f t="shared" si="209"/>
        <v>-70</v>
      </c>
      <c r="K382" s="211">
        <v>-70</v>
      </c>
      <c r="L382" s="211">
        <f t="shared" si="210"/>
        <v>-70</v>
      </c>
      <c r="M382" s="211">
        <f t="shared" si="211"/>
        <v>-140</v>
      </c>
      <c r="N382" s="211">
        <f t="shared" si="212"/>
        <v>-140</v>
      </c>
    </row>
    <row r="383" spans="1:14" ht="26.25" hidden="1" customHeight="1" x14ac:dyDescent="0.2">
      <c r="A383" s="213" t="s">
        <v>942</v>
      </c>
      <c r="B383" s="206" t="s">
        <v>343</v>
      </c>
      <c r="C383" s="206" t="s">
        <v>190</v>
      </c>
      <c r="D383" s="206" t="s">
        <v>200</v>
      </c>
      <c r="E383" s="214" t="s">
        <v>458</v>
      </c>
      <c r="F383" s="206"/>
      <c r="G383" s="210"/>
      <c r="H383" s="210"/>
      <c r="I383" s="211">
        <f t="shared" ref="I383:N384" si="214">I384</f>
        <v>-4839.8</v>
      </c>
      <c r="J383" s="211" t="e">
        <f t="shared" si="214"/>
        <v>#REF!</v>
      </c>
      <c r="K383" s="211">
        <f t="shared" si="214"/>
        <v>-4839.8</v>
      </c>
      <c r="L383" s="211" t="e">
        <f t="shared" si="214"/>
        <v>#REF!</v>
      </c>
      <c r="M383" s="211" t="e">
        <f t="shared" si="214"/>
        <v>#REF!</v>
      </c>
      <c r="N383" s="211" t="e">
        <f t="shared" si="214"/>
        <v>#REF!</v>
      </c>
    </row>
    <row r="384" spans="1:14" s="20" customFormat="1" ht="44.25" hidden="1" customHeight="1" x14ac:dyDescent="0.2">
      <c r="A384" s="213" t="s">
        <v>963</v>
      </c>
      <c r="B384" s="206" t="s">
        <v>343</v>
      </c>
      <c r="C384" s="206" t="s">
        <v>190</v>
      </c>
      <c r="D384" s="206" t="s">
        <v>200</v>
      </c>
      <c r="E384" s="214" t="s">
        <v>459</v>
      </c>
      <c r="F384" s="206"/>
      <c r="G384" s="210"/>
      <c r="H384" s="210"/>
      <c r="I384" s="211">
        <f t="shared" si="214"/>
        <v>-4839.8</v>
      </c>
      <c r="J384" s="211" t="e">
        <f t="shared" si="214"/>
        <v>#REF!</v>
      </c>
      <c r="K384" s="211">
        <f t="shared" si="214"/>
        <v>-4839.8</v>
      </c>
      <c r="L384" s="211" t="e">
        <f t="shared" si="214"/>
        <v>#REF!</v>
      </c>
      <c r="M384" s="211" t="e">
        <f t="shared" si="214"/>
        <v>#REF!</v>
      </c>
      <c r="N384" s="211" t="e">
        <f t="shared" si="214"/>
        <v>#REF!</v>
      </c>
    </row>
    <row r="385" spans="1:14" s="20" customFormat="1" ht="27.75" hidden="1" customHeight="1" x14ac:dyDescent="0.2">
      <c r="A385" s="213" t="s">
        <v>948</v>
      </c>
      <c r="B385" s="206" t="s">
        <v>343</v>
      </c>
      <c r="C385" s="206" t="s">
        <v>190</v>
      </c>
      <c r="D385" s="206" t="s">
        <v>200</v>
      </c>
      <c r="E385" s="206" t="s">
        <v>462</v>
      </c>
      <c r="F385" s="206"/>
      <c r="G385" s="210"/>
      <c r="H385" s="210"/>
      <c r="I385" s="211">
        <f>I386+I387+I388+I389+I390+I391</f>
        <v>-4839.8</v>
      </c>
      <c r="J385" s="211" t="e">
        <f>J386+J387+J388+J389+J390+J391</f>
        <v>#REF!</v>
      </c>
      <c r="K385" s="211">
        <f>K386+K387+K388+K389+K390+K391</f>
        <v>-4839.8</v>
      </c>
      <c r="L385" s="211" t="e">
        <f>L386+L387+L388+L389+L390+L391</f>
        <v>#REF!</v>
      </c>
      <c r="M385" s="211" t="e">
        <f t="shared" ref="M385:N385" si="215">M386+M387+M388+M389+M390+M391</f>
        <v>#REF!</v>
      </c>
      <c r="N385" s="211" t="e">
        <f t="shared" si="215"/>
        <v>#REF!</v>
      </c>
    </row>
    <row r="386" spans="1:14" ht="12.75" hidden="1" customHeight="1" x14ac:dyDescent="0.2">
      <c r="A386" s="213" t="s">
        <v>95</v>
      </c>
      <c r="B386" s="206" t="s">
        <v>343</v>
      </c>
      <c r="C386" s="206" t="s">
        <v>190</v>
      </c>
      <c r="D386" s="206" t="s">
        <v>200</v>
      </c>
      <c r="E386" s="206" t="s">
        <v>462</v>
      </c>
      <c r="F386" s="206" t="s">
        <v>96</v>
      </c>
      <c r="G386" s="210"/>
      <c r="H386" s="210"/>
      <c r="I386" s="211">
        <v>-3954.8</v>
      </c>
      <c r="J386" s="211" t="e">
        <f>#REF!+I386</f>
        <v>#REF!</v>
      </c>
      <c r="K386" s="211">
        <v>-3954.8</v>
      </c>
      <c r="L386" s="211" t="e">
        <f>#REF!+J386</f>
        <v>#REF!</v>
      </c>
      <c r="M386" s="211" t="e">
        <f>#REF!+K386</f>
        <v>#REF!</v>
      </c>
      <c r="N386" s="211" t="e">
        <f>#REF!+L386</f>
        <v>#REF!</v>
      </c>
    </row>
    <row r="387" spans="1:14" ht="12.75" hidden="1" customHeight="1" x14ac:dyDescent="0.2">
      <c r="A387" s="213" t="s">
        <v>97</v>
      </c>
      <c r="B387" s="206" t="s">
        <v>343</v>
      </c>
      <c r="C387" s="206" t="s">
        <v>190</v>
      </c>
      <c r="D387" s="206" t="s">
        <v>200</v>
      </c>
      <c r="E387" s="206" t="s">
        <v>462</v>
      </c>
      <c r="F387" s="206" t="s">
        <v>98</v>
      </c>
      <c r="G387" s="210"/>
      <c r="H387" s="210"/>
      <c r="I387" s="211">
        <v>-98</v>
      </c>
      <c r="J387" s="211" t="e">
        <f>#REF!+I387</f>
        <v>#REF!</v>
      </c>
      <c r="K387" s="211">
        <v>-98</v>
      </c>
      <c r="L387" s="211" t="e">
        <f>#REF!+J387</f>
        <v>#REF!</v>
      </c>
      <c r="M387" s="211" t="e">
        <f>#REF!+K387</f>
        <v>#REF!</v>
      </c>
      <c r="N387" s="211" t="e">
        <f>#REF!+L387</f>
        <v>#REF!</v>
      </c>
    </row>
    <row r="388" spans="1:14" ht="18.75" hidden="1" customHeight="1" x14ac:dyDescent="0.2">
      <c r="A388" s="213" t="s">
        <v>99</v>
      </c>
      <c r="B388" s="206" t="s">
        <v>343</v>
      </c>
      <c r="C388" s="206" t="s">
        <v>190</v>
      </c>
      <c r="D388" s="206" t="s">
        <v>200</v>
      </c>
      <c r="E388" s="206" t="s">
        <v>462</v>
      </c>
      <c r="F388" s="206" t="s">
        <v>100</v>
      </c>
      <c r="G388" s="210"/>
      <c r="H388" s="210"/>
      <c r="I388" s="211">
        <v>-340</v>
      </c>
      <c r="J388" s="211" t="e">
        <f>#REF!+I388</f>
        <v>#REF!</v>
      </c>
      <c r="K388" s="211">
        <v>-340</v>
      </c>
      <c r="L388" s="211" t="e">
        <f>#REF!+J388</f>
        <v>#REF!</v>
      </c>
      <c r="M388" s="211" t="e">
        <f>#REF!+K388</f>
        <v>#REF!</v>
      </c>
      <c r="N388" s="211" t="e">
        <f>#REF!+L388</f>
        <v>#REF!</v>
      </c>
    </row>
    <row r="389" spans="1:14" ht="18.75" hidden="1" customHeight="1" x14ac:dyDescent="0.2">
      <c r="A389" s="213" t="s">
        <v>93</v>
      </c>
      <c r="B389" s="206" t="s">
        <v>343</v>
      </c>
      <c r="C389" s="206" t="s">
        <v>190</v>
      </c>
      <c r="D389" s="206" t="s">
        <v>200</v>
      </c>
      <c r="E389" s="206" t="s">
        <v>462</v>
      </c>
      <c r="F389" s="206" t="s">
        <v>94</v>
      </c>
      <c r="G389" s="210"/>
      <c r="H389" s="210"/>
      <c r="I389" s="211">
        <v>-387</v>
      </c>
      <c r="J389" s="211" t="e">
        <f>#REF!+I389</f>
        <v>#REF!</v>
      </c>
      <c r="K389" s="211">
        <v>-387</v>
      </c>
      <c r="L389" s="211" t="e">
        <f>#REF!+J389</f>
        <v>#REF!</v>
      </c>
      <c r="M389" s="211" t="e">
        <f>#REF!+K389</f>
        <v>#REF!</v>
      </c>
      <c r="N389" s="211" t="e">
        <f>#REF!+L389</f>
        <v>#REF!</v>
      </c>
    </row>
    <row r="390" spans="1:14" s="20" customFormat="1" ht="12.75" hidden="1" customHeight="1" x14ac:dyDescent="0.2">
      <c r="A390" s="213" t="s">
        <v>103</v>
      </c>
      <c r="B390" s="206" t="s">
        <v>343</v>
      </c>
      <c r="C390" s="206" t="s">
        <v>190</v>
      </c>
      <c r="D390" s="206" t="s">
        <v>200</v>
      </c>
      <c r="E390" s="206" t="s">
        <v>462</v>
      </c>
      <c r="F390" s="206" t="s">
        <v>104</v>
      </c>
      <c r="G390" s="210"/>
      <c r="H390" s="210"/>
      <c r="I390" s="211">
        <v>-23</v>
      </c>
      <c r="J390" s="211" t="e">
        <f>#REF!+I390</f>
        <v>#REF!</v>
      </c>
      <c r="K390" s="211">
        <v>-23</v>
      </c>
      <c r="L390" s="211" t="e">
        <f>#REF!+J390</f>
        <v>#REF!</v>
      </c>
      <c r="M390" s="211" t="e">
        <f>#REF!+K390</f>
        <v>#REF!</v>
      </c>
      <c r="N390" s="211" t="e">
        <f>#REF!+L390</f>
        <v>#REF!</v>
      </c>
    </row>
    <row r="391" spans="1:14" ht="12.75" hidden="1" customHeight="1" x14ac:dyDescent="0.2">
      <c r="A391" s="213" t="s">
        <v>398</v>
      </c>
      <c r="B391" s="206" t="s">
        <v>343</v>
      </c>
      <c r="C391" s="206" t="s">
        <v>190</v>
      </c>
      <c r="D391" s="206" t="s">
        <v>200</v>
      </c>
      <c r="E391" s="206" t="s">
        <v>462</v>
      </c>
      <c r="F391" s="206" t="s">
        <v>106</v>
      </c>
      <c r="G391" s="210"/>
      <c r="H391" s="210"/>
      <c r="I391" s="211">
        <v>-37</v>
      </c>
      <c r="J391" s="211" t="e">
        <f>#REF!+I391</f>
        <v>#REF!</v>
      </c>
      <c r="K391" s="211">
        <v>-37</v>
      </c>
      <c r="L391" s="211" t="e">
        <f>#REF!+J391</f>
        <v>#REF!</v>
      </c>
      <c r="M391" s="211" t="e">
        <f>#REF!+K391</f>
        <v>#REF!</v>
      </c>
      <c r="N391" s="211" t="e">
        <f>#REF!+L391</f>
        <v>#REF!</v>
      </c>
    </row>
    <row r="392" spans="1:14" ht="47.25" customHeight="1" x14ac:dyDescent="0.2">
      <c r="A392" s="213" t="s">
        <v>948</v>
      </c>
      <c r="B392" s="206" t="s">
        <v>343</v>
      </c>
      <c r="C392" s="206" t="s">
        <v>190</v>
      </c>
      <c r="D392" s="206" t="s">
        <v>200</v>
      </c>
      <c r="E392" s="206" t="s">
        <v>991</v>
      </c>
      <c r="F392" s="206"/>
      <c r="G392" s="211">
        <f>G393+G395+G396+G397+G398+G399</f>
        <v>0</v>
      </c>
      <c r="H392" s="211">
        <f>H393+H395+H396+H397+H398+H399+H394</f>
        <v>5345</v>
      </c>
      <c r="I392" s="211">
        <f>I393+I395+I396+I397+I398+I399+I394</f>
        <v>0</v>
      </c>
      <c r="J392" s="211">
        <f>J393+J395+J396+J397+J398+J399+J394</f>
        <v>5345</v>
      </c>
      <c r="K392" s="211">
        <f>K393+K395+K396+K397+K398+K399+K394+K400</f>
        <v>-199</v>
      </c>
      <c r="L392" s="211">
        <f>L393+L395+L396+L397+L398+L399+L394+L400</f>
        <v>5920</v>
      </c>
      <c r="M392" s="211">
        <f t="shared" ref="M392:N392" si="216">M393+M395+M396+M397+M398+M399+M394+M400</f>
        <v>-510</v>
      </c>
      <c r="N392" s="211">
        <f t="shared" si="216"/>
        <v>5410</v>
      </c>
    </row>
    <row r="393" spans="1:14" ht="12.75" customHeight="1" x14ac:dyDescent="0.2">
      <c r="A393" s="213" t="s">
        <v>95</v>
      </c>
      <c r="B393" s="206" t="s">
        <v>343</v>
      </c>
      <c r="C393" s="206" t="s">
        <v>190</v>
      </c>
      <c r="D393" s="206" t="s">
        <v>200</v>
      </c>
      <c r="E393" s="206" t="s">
        <v>991</v>
      </c>
      <c r="F393" s="206" t="s">
        <v>96</v>
      </c>
      <c r="G393" s="210"/>
      <c r="H393" s="211">
        <v>4500</v>
      </c>
      <c r="I393" s="211">
        <v>-1000</v>
      </c>
      <c r="J393" s="211">
        <f t="shared" ref="J393:J399" si="217">H393+I393</f>
        <v>3500</v>
      </c>
      <c r="K393" s="211">
        <v>-200</v>
      </c>
      <c r="L393" s="211">
        <v>3800</v>
      </c>
      <c r="M393" s="211">
        <v>48</v>
      </c>
      <c r="N393" s="211">
        <f>L393+M393</f>
        <v>3848</v>
      </c>
    </row>
    <row r="394" spans="1:14" ht="30.75" customHeight="1" x14ac:dyDescent="0.2">
      <c r="A394" s="267" t="s">
        <v>877</v>
      </c>
      <c r="B394" s="206" t="s">
        <v>343</v>
      </c>
      <c r="C394" s="206" t="s">
        <v>190</v>
      </c>
      <c r="D394" s="206" t="s">
        <v>200</v>
      </c>
      <c r="E394" s="206" t="s">
        <v>991</v>
      </c>
      <c r="F394" s="206" t="s">
        <v>875</v>
      </c>
      <c r="G394" s="210"/>
      <c r="H394" s="211">
        <v>0</v>
      </c>
      <c r="I394" s="211">
        <v>1000</v>
      </c>
      <c r="J394" s="211">
        <f>H394+I394</f>
        <v>1000</v>
      </c>
      <c r="K394" s="211">
        <v>0</v>
      </c>
      <c r="L394" s="211">
        <v>1200</v>
      </c>
      <c r="M394" s="211">
        <v>-38</v>
      </c>
      <c r="N394" s="211">
        <f t="shared" ref="N394:N400" si="218">L394+M394</f>
        <v>1162</v>
      </c>
    </row>
    <row r="395" spans="1:14" ht="13.5" customHeight="1" x14ac:dyDescent="0.2">
      <c r="A395" s="213" t="s">
        <v>97</v>
      </c>
      <c r="B395" s="206" t="s">
        <v>343</v>
      </c>
      <c r="C395" s="206" t="s">
        <v>190</v>
      </c>
      <c r="D395" s="206" t="s">
        <v>200</v>
      </c>
      <c r="E395" s="206" t="s">
        <v>991</v>
      </c>
      <c r="F395" s="206" t="s">
        <v>98</v>
      </c>
      <c r="G395" s="210"/>
      <c r="H395" s="211">
        <v>98</v>
      </c>
      <c r="I395" s="211">
        <v>0</v>
      </c>
      <c r="J395" s="211">
        <f t="shared" si="217"/>
        <v>98</v>
      </c>
      <c r="K395" s="211">
        <v>0</v>
      </c>
      <c r="L395" s="211">
        <v>80</v>
      </c>
      <c r="M395" s="211">
        <v>-80</v>
      </c>
      <c r="N395" s="211">
        <f t="shared" si="218"/>
        <v>0</v>
      </c>
    </row>
    <row r="396" spans="1:14" ht="12.75" customHeight="1" x14ac:dyDescent="0.2">
      <c r="A396" s="213" t="s">
        <v>99</v>
      </c>
      <c r="B396" s="206" t="s">
        <v>343</v>
      </c>
      <c r="C396" s="206" t="s">
        <v>190</v>
      </c>
      <c r="D396" s="206" t="s">
        <v>200</v>
      </c>
      <c r="E396" s="206" t="s">
        <v>991</v>
      </c>
      <c r="F396" s="206" t="s">
        <v>100</v>
      </c>
      <c r="G396" s="210"/>
      <c r="H396" s="211">
        <v>250</v>
      </c>
      <c r="I396" s="211">
        <v>0</v>
      </c>
      <c r="J396" s="211">
        <f t="shared" si="217"/>
        <v>250</v>
      </c>
      <c r="K396" s="211">
        <v>0</v>
      </c>
      <c r="L396" s="211">
        <v>280</v>
      </c>
      <c r="M396" s="211">
        <v>-80</v>
      </c>
      <c r="N396" s="211">
        <f t="shared" si="218"/>
        <v>200</v>
      </c>
    </row>
    <row r="397" spans="1:14" ht="12.75" customHeight="1" x14ac:dyDescent="0.2">
      <c r="A397" s="213" t="s">
        <v>93</v>
      </c>
      <c r="B397" s="206" t="s">
        <v>343</v>
      </c>
      <c r="C397" s="206" t="s">
        <v>190</v>
      </c>
      <c r="D397" s="206" t="s">
        <v>200</v>
      </c>
      <c r="E397" s="206" t="s">
        <v>991</v>
      </c>
      <c r="F397" s="206" t="s">
        <v>94</v>
      </c>
      <c r="G397" s="210"/>
      <c r="H397" s="211">
        <v>437</v>
      </c>
      <c r="I397" s="211">
        <v>0</v>
      </c>
      <c r="J397" s="211">
        <f t="shared" si="217"/>
        <v>437</v>
      </c>
      <c r="K397" s="211">
        <v>0</v>
      </c>
      <c r="L397" s="211">
        <v>480</v>
      </c>
      <c r="M397" s="211">
        <v>-280</v>
      </c>
      <c r="N397" s="211">
        <f t="shared" si="218"/>
        <v>200</v>
      </c>
    </row>
    <row r="398" spans="1:14" ht="12.75" customHeight="1" x14ac:dyDescent="0.2">
      <c r="A398" s="213" t="s">
        <v>103</v>
      </c>
      <c r="B398" s="206" t="s">
        <v>343</v>
      </c>
      <c r="C398" s="206" t="s">
        <v>190</v>
      </c>
      <c r="D398" s="206" t="s">
        <v>200</v>
      </c>
      <c r="E398" s="206" t="s">
        <v>991</v>
      </c>
      <c r="F398" s="206" t="s">
        <v>104</v>
      </c>
      <c r="G398" s="210"/>
      <c r="H398" s="211">
        <v>23</v>
      </c>
      <c r="I398" s="211">
        <v>0</v>
      </c>
      <c r="J398" s="211">
        <f t="shared" si="217"/>
        <v>23</v>
      </c>
      <c r="K398" s="211">
        <v>0</v>
      </c>
      <c r="L398" s="211">
        <v>23</v>
      </c>
      <c r="M398" s="211">
        <v>-23</v>
      </c>
      <c r="N398" s="211">
        <f t="shared" si="218"/>
        <v>0</v>
      </c>
    </row>
    <row r="399" spans="1:14" ht="12.75" customHeight="1" x14ac:dyDescent="0.2">
      <c r="A399" s="213" t="s">
        <v>398</v>
      </c>
      <c r="B399" s="206" t="s">
        <v>343</v>
      </c>
      <c r="C399" s="206" t="s">
        <v>190</v>
      </c>
      <c r="D399" s="206" t="s">
        <v>200</v>
      </c>
      <c r="E399" s="206" t="s">
        <v>991</v>
      </c>
      <c r="F399" s="206" t="s">
        <v>106</v>
      </c>
      <c r="G399" s="210"/>
      <c r="H399" s="211">
        <v>37</v>
      </c>
      <c r="I399" s="211">
        <v>0</v>
      </c>
      <c r="J399" s="211">
        <f t="shared" si="217"/>
        <v>37</v>
      </c>
      <c r="K399" s="211">
        <v>-0.28000000000000003</v>
      </c>
      <c r="L399" s="211">
        <v>37</v>
      </c>
      <c r="M399" s="211">
        <v>-37</v>
      </c>
      <c r="N399" s="211">
        <f t="shared" si="218"/>
        <v>0</v>
      </c>
    </row>
    <row r="400" spans="1:14" ht="12.75" customHeight="1" x14ac:dyDescent="0.2">
      <c r="A400" s="213" t="s">
        <v>885</v>
      </c>
      <c r="B400" s="206" t="s">
        <v>343</v>
      </c>
      <c r="C400" s="206" t="s">
        <v>190</v>
      </c>
      <c r="D400" s="206" t="s">
        <v>200</v>
      </c>
      <c r="E400" s="206" t="s">
        <v>991</v>
      </c>
      <c r="F400" s="206" t="s">
        <v>884</v>
      </c>
      <c r="G400" s="210"/>
      <c r="H400" s="211">
        <v>37</v>
      </c>
      <c r="I400" s="211">
        <v>0</v>
      </c>
      <c r="J400" s="211">
        <v>0</v>
      </c>
      <c r="K400" s="211">
        <v>1.28</v>
      </c>
      <c r="L400" s="211">
        <v>20</v>
      </c>
      <c r="M400" s="211">
        <v>-20</v>
      </c>
      <c r="N400" s="211">
        <f t="shared" si="218"/>
        <v>0</v>
      </c>
    </row>
    <row r="401" spans="1:14" ht="20.25" customHeight="1" x14ac:dyDescent="0.2">
      <c r="A401" s="299" t="s">
        <v>206</v>
      </c>
      <c r="B401" s="204" t="s">
        <v>343</v>
      </c>
      <c r="C401" s="204" t="s">
        <v>190</v>
      </c>
      <c r="D401" s="204" t="s">
        <v>207</v>
      </c>
      <c r="E401" s="206"/>
      <c r="F401" s="206"/>
      <c r="G401" s="210"/>
      <c r="H401" s="229">
        <f t="shared" ref="H401:N401" si="219">H402</f>
        <v>2750</v>
      </c>
      <c r="I401" s="229">
        <f t="shared" si="219"/>
        <v>0</v>
      </c>
      <c r="J401" s="229">
        <f t="shared" si="219"/>
        <v>2750</v>
      </c>
      <c r="K401" s="229">
        <f t="shared" si="219"/>
        <v>200</v>
      </c>
      <c r="L401" s="229">
        <f t="shared" si="219"/>
        <v>3240.0299999999997</v>
      </c>
      <c r="M401" s="229">
        <f t="shared" si="219"/>
        <v>31163.770000000004</v>
      </c>
      <c r="N401" s="229">
        <f t="shared" si="219"/>
        <v>34403.800000000003</v>
      </c>
    </row>
    <row r="402" spans="1:14" ht="42.75" customHeight="1" x14ac:dyDescent="0.2">
      <c r="A402" s="213" t="s">
        <v>949</v>
      </c>
      <c r="B402" s="206" t="s">
        <v>343</v>
      </c>
      <c r="C402" s="206" t="s">
        <v>190</v>
      </c>
      <c r="D402" s="206" t="s">
        <v>207</v>
      </c>
      <c r="E402" s="206"/>
      <c r="F402" s="206"/>
      <c r="G402" s="211">
        <f>G403+G406</f>
        <v>0</v>
      </c>
      <c r="H402" s="211">
        <f>H403+H406+H404+H405</f>
        <v>2750</v>
      </c>
      <c r="I402" s="211">
        <f>I403+I406+I404+I405</f>
        <v>0</v>
      </c>
      <c r="J402" s="211">
        <f>J403+J406+J404+J405</f>
        <v>2750</v>
      </c>
      <c r="K402" s="211">
        <f>K403+K406+K404+K405</f>
        <v>200</v>
      </c>
      <c r="L402" s="211">
        <f>L405+L406+L404+L407</f>
        <v>3240.0299999999997</v>
      </c>
      <c r="M402" s="211">
        <f t="shared" ref="M402:N402" si="220">M405+M406+M404+M407</f>
        <v>31163.770000000004</v>
      </c>
      <c r="N402" s="211">
        <f t="shared" si="220"/>
        <v>34403.800000000003</v>
      </c>
    </row>
    <row r="403" spans="1:14" ht="12.75" hidden="1" customHeight="1" x14ac:dyDescent="0.2">
      <c r="A403" s="213" t="s">
        <v>95</v>
      </c>
      <c r="B403" s="206" t="s">
        <v>343</v>
      </c>
      <c r="C403" s="206" t="s">
        <v>190</v>
      </c>
      <c r="D403" s="206" t="s">
        <v>207</v>
      </c>
      <c r="E403" s="206" t="s">
        <v>832</v>
      </c>
      <c r="F403" s="206" t="s">
        <v>96</v>
      </c>
      <c r="G403" s="210"/>
      <c r="H403" s="211">
        <v>2200</v>
      </c>
      <c r="I403" s="211">
        <v>-2200</v>
      </c>
      <c r="J403" s="211">
        <f t="shared" ref="J403:J408" si="221">H403+I403</f>
        <v>0</v>
      </c>
      <c r="K403" s="211">
        <v>0</v>
      </c>
      <c r="L403" s="211">
        <f>I403+J403</f>
        <v>-2200</v>
      </c>
      <c r="M403" s="211"/>
      <c r="N403" s="211">
        <f>J403+K403</f>
        <v>0</v>
      </c>
    </row>
    <row r="404" spans="1:14" ht="12.75" customHeight="1" x14ac:dyDescent="0.2">
      <c r="A404" s="267" t="s">
        <v>876</v>
      </c>
      <c r="B404" s="206" t="s">
        <v>343</v>
      </c>
      <c r="C404" s="206" t="s">
        <v>190</v>
      </c>
      <c r="D404" s="206" t="s">
        <v>207</v>
      </c>
      <c r="E404" s="206" t="s">
        <v>991</v>
      </c>
      <c r="F404" s="206" t="s">
        <v>811</v>
      </c>
      <c r="G404" s="210"/>
      <c r="H404" s="211">
        <v>0</v>
      </c>
      <c r="I404" s="211">
        <v>1650</v>
      </c>
      <c r="J404" s="211">
        <f t="shared" si="221"/>
        <v>1650</v>
      </c>
      <c r="K404" s="211">
        <v>200</v>
      </c>
      <c r="L404" s="211">
        <v>2300</v>
      </c>
      <c r="M404" s="211">
        <v>0</v>
      </c>
      <c r="N404" s="211">
        <f>L404+M404</f>
        <v>2300</v>
      </c>
    </row>
    <row r="405" spans="1:14" ht="31.5" customHeight="1" x14ac:dyDescent="0.2">
      <c r="A405" s="267" t="s">
        <v>879</v>
      </c>
      <c r="B405" s="206" t="s">
        <v>343</v>
      </c>
      <c r="C405" s="206" t="s">
        <v>190</v>
      </c>
      <c r="D405" s="206" t="s">
        <v>207</v>
      </c>
      <c r="E405" s="206" t="s">
        <v>991</v>
      </c>
      <c r="F405" s="206" t="s">
        <v>878</v>
      </c>
      <c r="G405" s="210"/>
      <c r="H405" s="211">
        <v>0</v>
      </c>
      <c r="I405" s="211">
        <v>550</v>
      </c>
      <c r="J405" s="211">
        <f t="shared" si="221"/>
        <v>550</v>
      </c>
      <c r="K405" s="211">
        <v>0</v>
      </c>
      <c r="L405" s="211">
        <v>700</v>
      </c>
      <c r="M405" s="211">
        <v>0</v>
      </c>
      <c r="N405" s="211">
        <f t="shared" ref="N405:N406" si="222">L405+M405</f>
        <v>700</v>
      </c>
    </row>
    <row r="406" spans="1:14" ht="12.75" customHeight="1" x14ac:dyDescent="0.2">
      <c r="A406" s="213" t="s">
        <v>93</v>
      </c>
      <c r="B406" s="206" t="s">
        <v>343</v>
      </c>
      <c r="C406" s="206" t="s">
        <v>190</v>
      </c>
      <c r="D406" s="206" t="s">
        <v>207</v>
      </c>
      <c r="E406" s="206" t="s">
        <v>991</v>
      </c>
      <c r="F406" s="206" t="s">
        <v>94</v>
      </c>
      <c r="G406" s="210"/>
      <c r="H406" s="211">
        <v>550</v>
      </c>
      <c r="I406" s="211">
        <v>0</v>
      </c>
      <c r="J406" s="211">
        <f t="shared" si="221"/>
        <v>550</v>
      </c>
      <c r="K406" s="211">
        <v>0</v>
      </c>
      <c r="L406" s="211">
        <v>240.03</v>
      </c>
      <c r="M406" s="211">
        <v>-240.03</v>
      </c>
      <c r="N406" s="211">
        <f t="shared" si="222"/>
        <v>0</v>
      </c>
    </row>
    <row r="407" spans="1:14" ht="12.75" customHeight="1" x14ac:dyDescent="0.2">
      <c r="A407" s="213" t="s">
        <v>318</v>
      </c>
      <c r="B407" s="206" t="s">
        <v>343</v>
      </c>
      <c r="C407" s="206" t="s">
        <v>190</v>
      </c>
      <c r="D407" s="206" t="s">
        <v>207</v>
      </c>
      <c r="E407" s="206" t="s">
        <v>991</v>
      </c>
      <c r="F407" s="206" t="s">
        <v>319</v>
      </c>
      <c r="G407" s="210"/>
      <c r="H407" s="211">
        <v>550</v>
      </c>
      <c r="I407" s="211">
        <v>0</v>
      </c>
      <c r="J407" s="211">
        <f t="shared" si="221"/>
        <v>550</v>
      </c>
      <c r="K407" s="211">
        <v>0</v>
      </c>
      <c r="L407" s="211">
        <v>0</v>
      </c>
      <c r="M407" s="211">
        <f>26160.7+2405+1040+716.9+980+101.2</f>
        <v>31403.800000000003</v>
      </c>
      <c r="N407" s="211">
        <f t="shared" ref="N407" si="223">L407+M407</f>
        <v>31403.800000000003</v>
      </c>
    </row>
    <row r="408" spans="1:14" s="19" customFormat="1" ht="15.75" customHeight="1" x14ac:dyDescent="0.2">
      <c r="A408" s="299" t="s">
        <v>220</v>
      </c>
      <c r="B408" s="204" t="s">
        <v>343</v>
      </c>
      <c r="C408" s="204" t="s">
        <v>196</v>
      </c>
      <c r="D408" s="204">
        <v>12</v>
      </c>
      <c r="E408" s="204"/>
      <c r="F408" s="204"/>
      <c r="G408" s="229">
        <f>G409+G412</f>
        <v>0</v>
      </c>
      <c r="H408" s="229">
        <f>H409+H411+H412</f>
        <v>1550</v>
      </c>
      <c r="I408" s="229">
        <f>I409+I411+I412</f>
        <v>-120</v>
      </c>
      <c r="J408" s="229">
        <f t="shared" si="221"/>
        <v>1430</v>
      </c>
      <c r="K408" s="229">
        <f>K409+K411+K412</f>
        <v>-570</v>
      </c>
      <c r="L408" s="229">
        <f>L409+L412</f>
        <v>860</v>
      </c>
      <c r="M408" s="229">
        <f t="shared" ref="M408:N408" si="224">M409+M412</f>
        <v>-540</v>
      </c>
      <c r="N408" s="229">
        <f t="shared" si="224"/>
        <v>320</v>
      </c>
    </row>
    <row r="409" spans="1:14" ht="40.5" customHeight="1" x14ac:dyDescent="0.2">
      <c r="A409" s="213" t="s">
        <v>964</v>
      </c>
      <c r="B409" s="206" t="s">
        <v>343</v>
      </c>
      <c r="C409" s="206" t="s">
        <v>196</v>
      </c>
      <c r="D409" s="206" t="s">
        <v>205</v>
      </c>
      <c r="E409" s="206" t="s">
        <v>809</v>
      </c>
      <c r="F409" s="206"/>
      <c r="G409" s="210"/>
      <c r="H409" s="211">
        <f>H410</f>
        <v>450</v>
      </c>
      <c r="I409" s="211">
        <f>I410</f>
        <v>0</v>
      </c>
      <c r="J409" s="211">
        <f>J410</f>
        <v>450</v>
      </c>
      <c r="K409" s="211">
        <f>K410</f>
        <v>0</v>
      </c>
      <c r="L409" s="211">
        <f>L410+L411</f>
        <v>700</v>
      </c>
      <c r="M409" s="211">
        <f t="shared" ref="M409:N409" si="225">M410+M411</f>
        <v>-400</v>
      </c>
      <c r="N409" s="211">
        <f t="shared" si="225"/>
        <v>300</v>
      </c>
    </row>
    <row r="410" spans="1:14" ht="30" customHeight="1" x14ac:dyDescent="0.2">
      <c r="A410" s="213" t="s">
        <v>722</v>
      </c>
      <c r="B410" s="206" t="s">
        <v>343</v>
      </c>
      <c r="C410" s="206" t="s">
        <v>196</v>
      </c>
      <c r="D410" s="206" t="s">
        <v>205</v>
      </c>
      <c r="E410" s="206" t="s">
        <v>808</v>
      </c>
      <c r="F410" s="206" t="s">
        <v>94</v>
      </c>
      <c r="G410" s="210"/>
      <c r="H410" s="211">
        <v>450</v>
      </c>
      <c r="I410" s="211">
        <v>0</v>
      </c>
      <c r="J410" s="211">
        <f>H410+I410</f>
        <v>450</v>
      </c>
      <c r="K410" s="211">
        <v>0</v>
      </c>
      <c r="L410" s="211">
        <v>200</v>
      </c>
      <c r="M410" s="211">
        <v>0</v>
      </c>
      <c r="N410" s="211">
        <f>L410+M410</f>
        <v>200</v>
      </c>
    </row>
    <row r="411" spans="1:14" ht="12.75" customHeight="1" x14ac:dyDescent="0.2">
      <c r="A411" s="213" t="s">
        <v>700</v>
      </c>
      <c r="B411" s="206" t="s">
        <v>343</v>
      </c>
      <c r="C411" s="206" t="s">
        <v>196</v>
      </c>
      <c r="D411" s="206" t="s">
        <v>205</v>
      </c>
      <c r="E411" s="206" t="s">
        <v>807</v>
      </c>
      <c r="F411" s="206" t="s">
        <v>94</v>
      </c>
      <c r="G411" s="210"/>
      <c r="H411" s="211">
        <v>900</v>
      </c>
      <c r="I411" s="211">
        <v>-120</v>
      </c>
      <c r="J411" s="211">
        <f>H411+I411</f>
        <v>780</v>
      </c>
      <c r="K411" s="211">
        <v>-570</v>
      </c>
      <c r="L411" s="211">
        <v>500</v>
      </c>
      <c r="M411" s="211">
        <v>-400</v>
      </c>
      <c r="N411" s="211">
        <f>L411+M411</f>
        <v>100</v>
      </c>
    </row>
    <row r="412" spans="1:14" ht="12.75" customHeight="1" x14ac:dyDescent="0.2">
      <c r="A412" s="213" t="s">
        <v>965</v>
      </c>
      <c r="B412" s="206" t="s">
        <v>343</v>
      </c>
      <c r="C412" s="206" t="s">
        <v>196</v>
      </c>
      <c r="D412" s="206" t="s">
        <v>205</v>
      </c>
      <c r="E412" s="206" t="s">
        <v>806</v>
      </c>
      <c r="F412" s="206"/>
      <c r="G412" s="210"/>
      <c r="H412" s="211">
        <f>H413+H414</f>
        <v>200</v>
      </c>
      <c r="I412" s="211">
        <f>I413+I414</f>
        <v>0</v>
      </c>
      <c r="J412" s="211">
        <f>H412+I412</f>
        <v>200</v>
      </c>
      <c r="K412" s="211">
        <f>K413+K414</f>
        <v>0</v>
      </c>
      <c r="L412" s="211">
        <f>L414+L413</f>
        <v>160</v>
      </c>
      <c r="M412" s="211">
        <f t="shared" ref="M412:N412" si="226">M414+M413</f>
        <v>-140</v>
      </c>
      <c r="N412" s="211">
        <f t="shared" si="226"/>
        <v>20</v>
      </c>
    </row>
    <row r="413" spans="1:14" ht="16.5" customHeight="1" x14ac:dyDescent="0.2">
      <c r="A413" s="213" t="s">
        <v>531</v>
      </c>
      <c r="B413" s="206" t="s">
        <v>343</v>
      </c>
      <c r="C413" s="206" t="s">
        <v>196</v>
      </c>
      <c r="D413" s="206" t="s">
        <v>205</v>
      </c>
      <c r="E413" s="206" t="s">
        <v>805</v>
      </c>
      <c r="F413" s="206" t="s">
        <v>94</v>
      </c>
      <c r="G413" s="210"/>
      <c r="H413" s="211">
        <v>100</v>
      </c>
      <c r="I413" s="211">
        <v>0</v>
      </c>
      <c r="J413" s="211">
        <f>H413+I413</f>
        <v>100</v>
      </c>
      <c r="K413" s="211">
        <v>0</v>
      </c>
      <c r="L413" s="211">
        <v>80</v>
      </c>
      <c r="M413" s="211">
        <v>-70</v>
      </c>
      <c r="N413" s="211">
        <f>L413+M413</f>
        <v>10</v>
      </c>
    </row>
    <row r="414" spans="1:14" ht="18" customHeight="1" x14ac:dyDescent="0.2">
      <c r="A414" s="213" t="s">
        <v>532</v>
      </c>
      <c r="B414" s="206" t="s">
        <v>343</v>
      </c>
      <c r="C414" s="206" t="s">
        <v>196</v>
      </c>
      <c r="D414" s="206" t="s">
        <v>205</v>
      </c>
      <c r="E414" s="206" t="s">
        <v>804</v>
      </c>
      <c r="F414" s="206" t="s">
        <v>94</v>
      </c>
      <c r="G414" s="210"/>
      <c r="H414" s="211">
        <v>100</v>
      </c>
      <c r="I414" s="211">
        <v>0</v>
      </c>
      <c r="J414" s="211">
        <f>H414+I414</f>
        <v>100</v>
      </c>
      <c r="K414" s="211">
        <v>0</v>
      </c>
      <c r="L414" s="211">
        <v>80</v>
      </c>
      <c r="M414" s="211">
        <v>-70</v>
      </c>
      <c r="N414" s="211">
        <f>L414+M414</f>
        <v>10</v>
      </c>
    </row>
    <row r="415" spans="1:14" s="19" customFormat="1" ht="14.25" x14ac:dyDescent="0.2">
      <c r="A415" s="299" t="s">
        <v>70</v>
      </c>
      <c r="B415" s="204" t="s">
        <v>343</v>
      </c>
      <c r="C415" s="204"/>
      <c r="D415" s="204"/>
      <c r="E415" s="204"/>
      <c r="F415" s="204"/>
      <c r="G415" s="229" t="e">
        <f>G419+G430+G464+G468</f>
        <v>#REF!</v>
      </c>
      <c r="H415" s="229">
        <f>H419+H423+H427+H430+H464+H468+H416</f>
        <v>27234.6</v>
      </c>
      <c r="I415" s="229">
        <f>I419+I423+I427+I430+I464+I468+I416</f>
        <v>2613.8900000000003</v>
      </c>
      <c r="J415" s="229" t="e">
        <f>J419+J423+J427+J430+J464+J468+J416</f>
        <v>#REF!</v>
      </c>
      <c r="K415" s="229">
        <f>K419+K423+K427+K430+K464+K468+K416</f>
        <v>5519.9319999999998</v>
      </c>
      <c r="L415" s="229">
        <f>L419+L430+L464+L468+L416</f>
        <v>33698.400000000001</v>
      </c>
      <c r="M415" s="229">
        <f>M419+M430+M464+M468+M416</f>
        <v>3203.6000000000004</v>
      </c>
      <c r="N415" s="229">
        <f>N419+N430+N464+N468+N416</f>
        <v>36902</v>
      </c>
    </row>
    <row r="416" spans="1:14" s="19" customFormat="1" ht="15" x14ac:dyDescent="0.2">
      <c r="A416" s="299" t="s">
        <v>201</v>
      </c>
      <c r="B416" s="206" t="s">
        <v>343</v>
      </c>
      <c r="C416" s="203" t="s">
        <v>312</v>
      </c>
      <c r="D416" s="204" t="s">
        <v>202</v>
      </c>
      <c r="E416" s="271"/>
      <c r="F416" s="204"/>
      <c r="G416" s="272"/>
      <c r="H416" s="229">
        <f>H417</f>
        <v>0</v>
      </c>
      <c r="I416" s="229">
        <f>I417</f>
        <v>83.87</v>
      </c>
      <c r="J416" s="229">
        <f>H416+I416</f>
        <v>83.87</v>
      </c>
      <c r="K416" s="229">
        <f>K417</f>
        <v>0</v>
      </c>
      <c r="L416" s="229">
        <f>L417</f>
        <v>0</v>
      </c>
      <c r="M416" s="229">
        <f t="shared" ref="M416:N416" si="227">M417</f>
        <v>952</v>
      </c>
      <c r="N416" s="229">
        <f t="shared" si="227"/>
        <v>952</v>
      </c>
    </row>
    <row r="417" spans="1:14" s="19" customFormat="1" ht="30" x14ac:dyDescent="0.2">
      <c r="A417" s="213" t="s">
        <v>450</v>
      </c>
      <c r="B417" s="206" t="s">
        <v>343</v>
      </c>
      <c r="C417" s="225" t="s">
        <v>312</v>
      </c>
      <c r="D417" s="206" t="s">
        <v>202</v>
      </c>
      <c r="E417" s="214" t="s">
        <v>846</v>
      </c>
      <c r="F417" s="206"/>
      <c r="G417" s="272"/>
      <c r="H417" s="211">
        <f>H418</f>
        <v>0</v>
      </c>
      <c r="I417" s="211">
        <f>I418</f>
        <v>83.87</v>
      </c>
      <c r="J417" s="211">
        <f>J418</f>
        <v>83.87</v>
      </c>
      <c r="K417" s="211">
        <f>K418</f>
        <v>0</v>
      </c>
      <c r="L417" s="211">
        <f>L418</f>
        <v>0</v>
      </c>
      <c r="M417" s="211">
        <f t="shared" ref="M417:N417" si="228">M418</f>
        <v>952</v>
      </c>
      <c r="N417" s="211">
        <f t="shared" si="228"/>
        <v>952</v>
      </c>
    </row>
    <row r="418" spans="1:14" s="19" customFormat="1" ht="15" x14ac:dyDescent="0.2">
      <c r="A418" s="273" t="s">
        <v>748</v>
      </c>
      <c r="B418" s="206" t="s">
        <v>343</v>
      </c>
      <c r="C418" s="225" t="s">
        <v>312</v>
      </c>
      <c r="D418" s="206" t="s">
        <v>202</v>
      </c>
      <c r="E418" s="214" t="s">
        <v>846</v>
      </c>
      <c r="F418" s="206" t="s">
        <v>749</v>
      </c>
      <c r="G418" s="272"/>
      <c r="H418" s="211">
        <v>0</v>
      </c>
      <c r="I418" s="211">
        <v>83.87</v>
      </c>
      <c r="J418" s="211">
        <f>H418+I418</f>
        <v>83.87</v>
      </c>
      <c r="K418" s="211">
        <v>0</v>
      </c>
      <c r="L418" s="211">
        <v>0</v>
      </c>
      <c r="M418" s="211">
        <v>952</v>
      </c>
      <c r="N418" s="211">
        <f>L418+M418</f>
        <v>952</v>
      </c>
    </row>
    <row r="419" spans="1:14" s="19" customFormat="1" ht="14.25" x14ac:dyDescent="0.2">
      <c r="A419" s="299" t="s">
        <v>364</v>
      </c>
      <c r="B419" s="204" t="s">
        <v>343</v>
      </c>
      <c r="C419" s="204" t="s">
        <v>192</v>
      </c>
      <c r="D419" s="204"/>
      <c r="E419" s="204"/>
      <c r="F419" s="204"/>
      <c r="G419" s="218"/>
      <c r="H419" s="229">
        <f t="shared" ref="H419:N421" si="229">H420</f>
        <v>731.5</v>
      </c>
      <c r="I419" s="229">
        <f t="shared" si="229"/>
        <v>0</v>
      </c>
      <c r="J419" s="229">
        <f t="shared" si="229"/>
        <v>731.5</v>
      </c>
      <c r="K419" s="229">
        <f t="shared" si="229"/>
        <v>0</v>
      </c>
      <c r="L419" s="229">
        <f t="shared" si="229"/>
        <v>659</v>
      </c>
      <c r="M419" s="229">
        <f t="shared" si="229"/>
        <v>45.5</v>
      </c>
      <c r="N419" s="229">
        <f t="shared" si="229"/>
        <v>704.5</v>
      </c>
    </row>
    <row r="420" spans="1:14" s="19" customFormat="1" ht="18" customHeight="1" x14ac:dyDescent="0.2">
      <c r="A420" s="299" t="s">
        <v>365</v>
      </c>
      <c r="B420" s="204" t="s">
        <v>343</v>
      </c>
      <c r="C420" s="204" t="s">
        <v>192</v>
      </c>
      <c r="D420" s="204" t="s">
        <v>194</v>
      </c>
      <c r="E420" s="206"/>
      <c r="F420" s="206"/>
      <c r="G420" s="211" t="e">
        <f>#REF!+G421</f>
        <v>#REF!</v>
      </c>
      <c r="H420" s="211">
        <f>H421</f>
        <v>731.5</v>
      </c>
      <c r="I420" s="211">
        <f>I421</f>
        <v>0</v>
      </c>
      <c r="J420" s="211">
        <f>H420+I420</f>
        <v>731.5</v>
      </c>
      <c r="K420" s="211">
        <f t="shared" si="229"/>
        <v>0</v>
      </c>
      <c r="L420" s="211">
        <f t="shared" si="229"/>
        <v>659</v>
      </c>
      <c r="M420" s="211">
        <f t="shared" si="229"/>
        <v>45.5</v>
      </c>
      <c r="N420" s="211">
        <f t="shared" si="229"/>
        <v>704.5</v>
      </c>
    </row>
    <row r="421" spans="1:14" s="196" customFormat="1" ht="30" x14ac:dyDescent="0.2">
      <c r="A421" s="213" t="s">
        <v>366</v>
      </c>
      <c r="B421" s="206" t="s">
        <v>343</v>
      </c>
      <c r="C421" s="206" t="s">
        <v>192</v>
      </c>
      <c r="D421" s="206" t="s">
        <v>194</v>
      </c>
      <c r="E421" s="206" t="s">
        <v>737</v>
      </c>
      <c r="F421" s="206"/>
      <c r="G421" s="210"/>
      <c r="H421" s="211">
        <f>H422</f>
        <v>731.5</v>
      </c>
      <c r="I421" s="211">
        <f>I422</f>
        <v>0</v>
      </c>
      <c r="J421" s="211">
        <f>H421+I421</f>
        <v>731.5</v>
      </c>
      <c r="K421" s="211">
        <f t="shared" si="229"/>
        <v>0</v>
      </c>
      <c r="L421" s="211">
        <f t="shared" si="229"/>
        <v>659</v>
      </c>
      <c r="M421" s="211">
        <f t="shared" si="229"/>
        <v>45.5</v>
      </c>
      <c r="N421" s="211">
        <f t="shared" si="229"/>
        <v>704.5</v>
      </c>
    </row>
    <row r="422" spans="1:14" s="196" customFormat="1" ht="15" x14ac:dyDescent="0.2">
      <c r="A422" s="213" t="s">
        <v>268</v>
      </c>
      <c r="B422" s="206" t="s">
        <v>343</v>
      </c>
      <c r="C422" s="206" t="s">
        <v>192</v>
      </c>
      <c r="D422" s="206" t="s">
        <v>194</v>
      </c>
      <c r="E422" s="206" t="s">
        <v>737</v>
      </c>
      <c r="F422" s="206" t="s">
        <v>155</v>
      </c>
      <c r="G422" s="210"/>
      <c r="H422" s="211">
        <v>731.5</v>
      </c>
      <c r="I422" s="211">
        <v>0</v>
      </c>
      <c r="J422" s="211">
        <f>H422+I422</f>
        <v>731.5</v>
      </c>
      <c r="K422" s="211">
        <v>0</v>
      </c>
      <c r="L422" s="211">
        <v>659</v>
      </c>
      <c r="M422" s="211">
        <v>45.5</v>
      </c>
      <c r="N422" s="211">
        <f>L422+M422</f>
        <v>704.5</v>
      </c>
    </row>
    <row r="423" spans="1:14" s="196" customFormat="1" ht="15" hidden="1" x14ac:dyDescent="0.2">
      <c r="A423" s="299" t="s">
        <v>236</v>
      </c>
      <c r="B423" s="204" t="s">
        <v>343</v>
      </c>
      <c r="C423" s="204" t="s">
        <v>194</v>
      </c>
      <c r="D423" s="204"/>
      <c r="E423" s="206"/>
      <c r="F423" s="206"/>
      <c r="G423" s="210"/>
      <c r="H423" s="229">
        <f t="shared" ref="H423:N425" si="230">H424</f>
        <v>0</v>
      </c>
      <c r="I423" s="229">
        <f t="shared" si="230"/>
        <v>175</v>
      </c>
      <c r="J423" s="229">
        <f t="shared" si="230"/>
        <v>175</v>
      </c>
      <c r="K423" s="229">
        <f t="shared" si="230"/>
        <v>0</v>
      </c>
      <c r="L423" s="229">
        <f t="shared" si="230"/>
        <v>0</v>
      </c>
      <c r="M423" s="229"/>
      <c r="N423" s="229">
        <f t="shared" si="230"/>
        <v>0</v>
      </c>
    </row>
    <row r="424" spans="1:14" s="196" customFormat="1" ht="32.25" hidden="1" customHeight="1" x14ac:dyDescent="0.2">
      <c r="A424" s="299" t="s">
        <v>255</v>
      </c>
      <c r="B424" s="206" t="s">
        <v>343</v>
      </c>
      <c r="C424" s="206" t="s">
        <v>194</v>
      </c>
      <c r="D424" s="206" t="s">
        <v>212</v>
      </c>
      <c r="E424" s="206"/>
      <c r="F424" s="206"/>
      <c r="G424" s="210"/>
      <c r="H424" s="211">
        <f t="shared" si="230"/>
        <v>0</v>
      </c>
      <c r="I424" s="211">
        <f t="shared" si="230"/>
        <v>175</v>
      </c>
      <c r="J424" s="211">
        <f t="shared" si="230"/>
        <v>175</v>
      </c>
      <c r="K424" s="211">
        <f t="shared" si="230"/>
        <v>0</v>
      </c>
      <c r="L424" s="211">
        <f t="shared" si="230"/>
        <v>0</v>
      </c>
      <c r="M424" s="211"/>
      <c r="N424" s="211">
        <f t="shared" si="230"/>
        <v>0</v>
      </c>
    </row>
    <row r="425" spans="1:14" s="196" customFormat="1" ht="27.75" hidden="1" customHeight="1" x14ac:dyDescent="0.2">
      <c r="A425" s="213" t="s">
        <v>464</v>
      </c>
      <c r="B425" s="206" t="s">
        <v>343</v>
      </c>
      <c r="C425" s="206" t="s">
        <v>194</v>
      </c>
      <c r="D425" s="206" t="s">
        <v>212</v>
      </c>
      <c r="E425" s="206" t="s">
        <v>853</v>
      </c>
      <c r="F425" s="206"/>
      <c r="G425" s="210"/>
      <c r="H425" s="211">
        <f t="shared" si="230"/>
        <v>0</v>
      </c>
      <c r="I425" s="211">
        <f t="shared" si="230"/>
        <v>175</v>
      </c>
      <c r="J425" s="211">
        <f t="shared" si="230"/>
        <v>175</v>
      </c>
      <c r="K425" s="211">
        <f t="shared" si="230"/>
        <v>0</v>
      </c>
      <c r="L425" s="211">
        <f t="shared" si="230"/>
        <v>0</v>
      </c>
      <c r="M425" s="211"/>
      <c r="N425" s="211">
        <f t="shared" si="230"/>
        <v>0</v>
      </c>
    </row>
    <row r="426" spans="1:14" s="196" customFormat="1" ht="15" hidden="1" x14ac:dyDescent="0.2">
      <c r="A426" s="273" t="s">
        <v>748</v>
      </c>
      <c r="B426" s="206" t="s">
        <v>343</v>
      </c>
      <c r="C426" s="206" t="s">
        <v>194</v>
      </c>
      <c r="D426" s="206" t="s">
        <v>212</v>
      </c>
      <c r="E426" s="206" t="s">
        <v>853</v>
      </c>
      <c r="F426" s="206" t="s">
        <v>749</v>
      </c>
      <c r="G426" s="210"/>
      <c r="H426" s="211"/>
      <c r="I426" s="211">
        <v>175</v>
      </c>
      <c r="J426" s="211">
        <f>H426+I426</f>
        <v>175</v>
      </c>
      <c r="K426" s="211">
        <v>0</v>
      </c>
      <c r="L426" s="211">
        <v>0</v>
      </c>
      <c r="M426" s="211"/>
      <c r="N426" s="211">
        <v>0</v>
      </c>
    </row>
    <row r="427" spans="1:14" s="196" customFormat="1" ht="14.25" hidden="1" x14ac:dyDescent="0.2">
      <c r="A427" s="299" t="s">
        <v>374</v>
      </c>
      <c r="B427" s="204" t="s">
        <v>343</v>
      </c>
      <c r="C427" s="204" t="s">
        <v>196</v>
      </c>
      <c r="D427" s="204"/>
      <c r="E427" s="204"/>
      <c r="F427" s="204"/>
      <c r="G427" s="218"/>
      <c r="H427" s="229">
        <f t="shared" ref="H427:N427" si="231">H428</f>
        <v>0</v>
      </c>
      <c r="I427" s="229">
        <f t="shared" si="231"/>
        <v>495.14000000000004</v>
      </c>
      <c r="J427" s="229">
        <f t="shared" si="231"/>
        <v>495.14000000000004</v>
      </c>
      <c r="K427" s="229">
        <f t="shared" si="231"/>
        <v>955.16700000000003</v>
      </c>
      <c r="L427" s="229">
        <f t="shared" si="231"/>
        <v>0</v>
      </c>
      <c r="M427" s="229"/>
      <c r="N427" s="229">
        <f t="shared" si="231"/>
        <v>0</v>
      </c>
    </row>
    <row r="428" spans="1:14" s="196" customFormat="1" ht="13.5" hidden="1" customHeight="1" x14ac:dyDescent="0.2">
      <c r="A428" s="213" t="s">
        <v>702</v>
      </c>
      <c r="B428" s="206" t="s">
        <v>343</v>
      </c>
      <c r="C428" s="206" t="s">
        <v>196</v>
      </c>
      <c r="D428" s="206" t="s">
        <v>212</v>
      </c>
      <c r="E428" s="206" t="s">
        <v>828</v>
      </c>
      <c r="F428" s="206"/>
      <c r="G428" s="210"/>
      <c r="H428" s="211">
        <f>H429</f>
        <v>0</v>
      </c>
      <c r="I428" s="211">
        <f>I429</f>
        <v>495.14000000000004</v>
      </c>
      <c r="J428" s="211">
        <f>H428+I428</f>
        <v>495.14000000000004</v>
      </c>
      <c r="K428" s="211">
        <f>K429</f>
        <v>955.16700000000003</v>
      </c>
      <c r="L428" s="211">
        <f>L429</f>
        <v>0</v>
      </c>
      <c r="M428" s="211"/>
      <c r="N428" s="211">
        <f>N429</f>
        <v>0</v>
      </c>
    </row>
    <row r="429" spans="1:14" s="196" customFormat="1" ht="15" hidden="1" x14ac:dyDescent="0.2">
      <c r="A429" s="273" t="s">
        <v>748</v>
      </c>
      <c r="B429" s="206" t="s">
        <v>343</v>
      </c>
      <c r="C429" s="206" t="s">
        <v>196</v>
      </c>
      <c r="D429" s="206" t="s">
        <v>212</v>
      </c>
      <c r="E429" s="206" t="s">
        <v>828</v>
      </c>
      <c r="F429" s="206" t="s">
        <v>749</v>
      </c>
      <c r="G429" s="210"/>
      <c r="H429" s="211">
        <v>0</v>
      </c>
      <c r="I429" s="211">
        <f>374.91+120.23</f>
        <v>495.14000000000004</v>
      </c>
      <c r="J429" s="211">
        <f>H429+I429</f>
        <v>495.14000000000004</v>
      </c>
      <c r="K429" s="211">
        <v>955.16700000000003</v>
      </c>
      <c r="L429" s="211">
        <v>0</v>
      </c>
      <c r="M429" s="211"/>
      <c r="N429" s="211">
        <v>0</v>
      </c>
    </row>
    <row r="430" spans="1:14" s="19" customFormat="1" ht="14.25" x14ac:dyDescent="0.2">
      <c r="A430" s="299" t="s">
        <v>367</v>
      </c>
      <c r="B430" s="204" t="s">
        <v>343</v>
      </c>
      <c r="C430" s="204" t="s">
        <v>198</v>
      </c>
      <c r="D430" s="204"/>
      <c r="E430" s="204"/>
      <c r="F430" s="204"/>
      <c r="G430" s="229">
        <f>G431+G441</f>
        <v>0</v>
      </c>
      <c r="H430" s="229">
        <f>H441</f>
        <v>5495.6</v>
      </c>
      <c r="I430" s="229">
        <f>I431+I441</f>
        <v>0</v>
      </c>
      <c r="J430" s="229" t="e">
        <f>J431+J441</f>
        <v>#REF!</v>
      </c>
      <c r="K430" s="229">
        <f>K441+K461</f>
        <v>1696.25</v>
      </c>
      <c r="L430" s="229">
        <f>L441+L461</f>
        <v>10655</v>
      </c>
      <c r="M430" s="229">
        <f t="shared" ref="M430:N430" si="232">M441+M461</f>
        <v>-78.599999999999994</v>
      </c>
      <c r="N430" s="229">
        <f t="shared" si="232"/>
        <v>10576.4</v>
      </c>
    </row>
    <row r="431" spans="1:14" ht="12" hidden="1" customHeight="1" x14ac:dyDescent="0.2">
      <c r="A431" s="299" t="s">
        <v>222</v>
      </c>
      <c r="B431" s="204" t="s">
        <v>343</v>
      </c>
      <c r="C431" s="204" t="s">
        <v>198</v>
      </c>
      <c r="D431" s="204" t="s">
        <v>190</v>
      </c>
      <c r="E431" s="204"/>
      <c r="F431" s="204"/>
      <c r="G431" s="211">
        <f t="shared" ref="G431:K431" si="233">G435+G437</f>
        <v>0</v>
      </c>
      <c r="H431" s="211"/>
      <c r="I431" s="211">
        <f t="shared" si="233"/>
        <v>0</v>
      </c>
      <c r="J431" s="211" t="e">
        <f t="shared" si="233"/>
        <v>#REF!</v>
      </c>
      <c r="K431" s="211">
        <f t="shared" si="233"/>
        <v>0</v>
      </c>
      <c r="L431" s="211" t="e">
        <f>L435+L437</f>
        <v>#REF!</v>
      </c>
      <c r="M431" s="211">
        <f t="shared" ref="M431:N431" si="234">M435+M437</f>
        <v>0</v>
      </c>
      <c r="N431" s="211" t="e">
        <f t="shared" si="234"/>
        <v>#REF!</v>
      </c>
    </row>
    <row r="432" spans="1:14" s="196" customFormat="1" ht="12.75" hidden="1" customHeight="1" x14ac:dyDescent="0.2">
      <c r="A432" s="213" t="s">
        <v>324</v>
      </c>
      <c r="B432" s="206" t="s">
        <v>343</v>
      </c>
      <c r="C432" s="206" t="s">
        <v>198</v>
      </c>
      <c r="D432" s="206" t="s">
        <v>190</v>
      </c>
      <c r="E432" s="206" t="s">
        <v>156</v>
      </c>
      <c r="F432" s="206"/>
      <c r="G432" s="210"/>
      <c r="H432" s="210"/>
      <c r="I432" s="211" t="e">
        <f>I433+I435+I437+I439</f>
        <v>#REF!</v>
      </c>
      <c r="J432" s="211" t="e">
        <f>J433+J435+J437+J439</f>
        <v>#REF!</v>
      </c>
      <c r="K432" s="211" t="e">
        <f>K433+K435+K437+K439</f>
        <v>#REF!</v>
      </c>
      <c r="L432" s="211" t="e">
        <f>L433+L435+L437+L439</f>
        <v>#REF!</v>
      </c>
      <c r="M432" s="211" t="e">
        <f t="shared" ref="M432:N432" si="235">M433+M435+M437+M439</f>
        <v>#REF!</v>
      </c>
      <c r="N432" s="211" t="e">
        <f t="shared" si="235"/>
        <v>#REF!</v>
      </c>
    </row>
    <row r="433" spans="1:14" s="196" customFormat="1" ht="25.5" hidden="1" customHeight="1" x14ac:dyDescent="0.2">
      <c r="A433" s="213" t="s">
        <v>157</v>
      </c>
      <c r="B433" s="206" t="s">
        <v>343</v>
      </c>
      <c r="C433" s="206" t="s">
        <v>198</v>
      </c>
      <c r="D433" s="206" t="s">
        <v>190</v>
      </c>
      <c r="E433" s="206" t="s">
        <v>158</v>
      </c>
      <c r="F433" s="206"/>
      <c r="G433" s="210"/>
      <c r="H433" s="210"/>
      <c r="I433" s="211" t="e">
        <f>I434</f>
        <v>#REF!</v>
      </c>
      <c r="J433" s="211" t="e">
        <f>J434</f>
        <v>#REF!</v>
      </c>
      <c r="K433" s="211" t="e">
        <f>K434</f>
        <v>#REF!</v>
      </c>
      <c r="L433" s="211" t="e">
        <f>L434</f>
        <v>#REF!</v>
      </c>
      <c r="M433" s="211" t="e">
        <f t="shared" ref="M433:N433" si="236">M434</f>
        <v>#REF!</v>
      </c>
      <c r="N433" s="211" t="e">
        <f t="shared" si="236"/>
        <v>#REF!</v>
      </c>
    </row>
    <row r="434" spans="1:14" s="196" customFormat="1" ht="38.25" hidden="1" customHeight="1" x14ac:dyDescent="0.2">
      <c r="A434" s="213" t="s">
        <v>159</v>
      </c>
      <c r="B434" s="206" t="s">
        <v>343</v>
      </c>
      <c r="C434" s="206" t="s">
        <v>198</v>
      </c>
      <c r="D434" s="206" t="s">
        <v>190</v>
      </c>
      <c r="E434" s="206" t="s">
        <v>158</v>
      </c>
      <c r="F434" s="206" t="s">
        <v>160</v>
      </c>
      <c r="G434" s="210"/>
      <c r="H434" s="210"/>
      <c r="I434" s="211" t="e">
        <f>#REF!+G434</f>
        <v>#REF!</v>
      </c>
      <c r="J434" s="211" t="e">
        <f>#REF!+I434</f>
        <v>#REF!</v>
      </c>
      <c r="K434" s="211" t="e">
        <f>#REF!+I434</f>
        <v>#REF!</v>
      </c>
      <c r="L434" s="211" t="e">
        <f>F434+J434</f>
        <v>#REF!</v>
      </c>
      <c r="M434" s="211" t="e">
        <f t="shared" ref="M434:N434" si="237">G434+K434</f>
        <v>#REF!</v>
      </c>
      <c r="N434" s="211" t="e">
        <f t="shared" si="237"/>
        <v>#REF!</v>
      </c>
    </row>
    <row r="435" spans="1:14" s="196" customFormat="1" ht="25.5" hidden="1" customHeight="1" x14ac:dyDescent="0.2">
      <c r="A435" s="213" t="s">
        <v>746</v>
      </c>
      <c r="B435" s="206" t="s">
        <v>343</v>
      </c>
      <c r="C435" s="206" t="s">
        <v>198</v>
      </c>
      <c r="D435" s="206" t="s">
        <v>190</v>
      </c>
      <c r="E435" s="206" t="s">
        <v>751</v>
      </c>
      <c r="F435" s="206"/>
      <c r="G435" s="210"/>
      <c r="H435" s="210"/>
      <c r="I435" s="211">
        <f>I436</f>
        <v>0</v>
      </c>
      <c r="J435" s="211" t="e">
        <f>J436</f>
        <v>#REF!</v>
      </c>
      <c r="K435" s="211">
        <f>K436</f>
        <v>0</v>
      </c>
      <c r="L435" s="211" t="e">
        <f>L436</f>
        <v>#REF!</v>
      </c>
      <c r="M435" s="211">
        <f t="shared" ref="M435:N435" si="238">M436</f>
        <v>0</v>
      </c>
      <c r="N435" s="211" t="e">
        <f t="shared" si="238"/>
        <v>#REF!</v>
      </c>
    </row>
    <row r="436" spans="1:14" s="196" customFormat="1" ht="18" hidden="1" customHeight="1" x14ac:dyDescent="0.2">
      <c r="A436" s="213" t="s">
        <v>748</v>
      </c>
      <c r="B436" s="206" t="s">
        <v>343</v>
      </c>
      <c r="C436" s="206" t="s">
        <v>198</v>
      </c>
      <c r="D436" s="206" t="s">
        <v>190</v>
      </c>
      <c r="E436" s="206" t="s">
        <v>751</v>
      </c>
      <c r="F436" s="206" t="s">
        <v>749</v>
      </c>
      <c r="G436" s="210"/>
      <c r="H436" s="210"/>
      <c r="I436" s="211">
        <v>0</v>
      </c>
      <c r="J436" s="211" t="e">
        <f>#REF!+I436</f>
        <v>#REF!</v>
      </c>
      <c r="K436" s="211">
        <v>0</v>
      </c>
      <c r="L436" s="211" t="e">
        <f>F436+J436</f>
        <v>#REF!</v>
      </c>
      <c r="M436" s="211">
        <f t="shared" ref="M436:N436" si="239">G436+K436</f>
        <v>0</v>
      </c>
      <c r="N436" s="211" t="e">
        <f t="shared" si="239"/>
        <v>#REF!</v>
      </c>
    </row>
    <row r="437" spans="1:14" s="196" customFormat="1" ht="45" hidden="1" customHeight="1" x14ac:dyDescent="0.2">
      <c r="A437" s="213" t="s">
        <v>747</v>
      </c>
      <c r="B437" s="206" t="s">
        <v>343</v>
      </c>
      <c r="C437" s="206" t="s">
        <v>198</v>
      </c>
      <c r="D437" s="206" t="s">
        <v>190</v>
      </c>
      <c r="E437" s="206" t="s">
        <v>750</v>
      </c>
      <c r="F437" s="206"/>
      <c r="G437" s="210"/>
      <c r="H437" s="210"/>
      <c r="I437" s="211">
        <f>I438</f>
        <v>0</v>
      </c>
      <c r="J437" s="211" t="e">
        <f>J438</f>
        <v>#REF!</v>
      </c>
      <c r="K437" s="211">
        <f>K438</f>
        <v>0</v>
      </c>
      <c r="L437" s="211" t="e">
        <f>L438</f>
        <v>#REF!</v>
      </c>
      <c r="M437" s="211">
        <f t="shared" ref="M437:N437" si="240">M438</f>
        <v>0</v>
      </c>
      <c r="N437" s="211" t="e">
        <f t="shared" si="240"/>
        <v>#REF!</v>
      </c>
    </row>
    <row r="438" spans="1:14" s="196" customFormat="1" ht="38.25" hidden="1" customHeight="1" x14ac:dyDescent="0.2">
      <c r="A438" s="213" t="s">
        <v>159</v>
      </c>
      <c r="B438" s="206" t="s">
        <v>343</v>
      </c>
      <c r="C438" s="206" t="s">
        <v>198</v>
      </c>
      <c r="D438" s="206" t="s">
        <v>190</v>
      </c>
      <c r="E438" s="206" t="s">
        <v>750</v>
      </c>
      <c r="F438" s="206" t="s">
        <v>160</v>
      </c>
      <c r="G438" s="210"/>
      <c r="H438" s="210"/>
      <c r="I438" s="211">
        <v>0</v>
      </c>
      <c r="J438" s="211" t="e">
        <f>#REF!+I438</f>
        <v>#REF!</v>
      </c>
      <c r="K438" s="211">
        <v>0</v>
      </c>
      <c r="L438" s="211" t="e">
        <f>F438+J438</f>
        <v>#REF!</v>
      </c>
      <c r="M438" s="211">
        <f t="shared" ref="M438:N438" si="241">G438+K438</f>
        <v>0</v>
      </c>
      <c r="N438" s="211" t="e">
        <f t="shared" si="241"/>
        <v>#REF!</v>
      </c>
    </row>
    <row r="439" spans="1:14" s="196" customFormat="1" ht="51" hidden="1" customHeight="1" x14ac:dyDescent="0.2">
      <c r="A439" s="213" t="s">
        <v>161</v>
      </c>
      <c r="B439" s="206" t="s">
        <v>343</v>
      </c>
      <c r="C439" s="206" t="s">
        <v>198</v>
      </c>
      <c r="D439" s="206" t="s">
        <v>190</v>
      </c>
      <c r="E439" s="206" t="s">
        <v>162</v>
      </c>
      <c r="F439" s="206"/>
      <c r="G439" s="210"/>
      <c r="H439" s="210"/>
      <c r="I439" s="211" t="e">
        <f>I440</f>
        <v>#REF!</v>
      </c>
      <c r="J439" s="211" t="e">
        <f>J440</f>
        <v>#REF!</v>
      </c>
      <c r="K439" s="211" t="e">
        <f>K440</f>
        <v>#REF!</v>
      </c>
      <c r="L439" s="211" t="e">
        <f>L440</f>
        <v>#REF!</v>
      </c>
      <c r="M439" s="211" t="e">
        <f t="shared" ref="M439:N439" si="242">M440</f>
        <v>#REF!</v>
      </c>
      <c r="N439" s="211" t="e">
        <f t="shared" si="242"/>
        <v>#REF!</v>
      </c>
    </row>
    <row r="440" spans="1:14" s="196" customFormat="1" ht="38.25" hidden="1" customHeight="1" x14ac:dyDescent="0.2">
      <c r="A440" s="213" t="s">
        <v>159</v>
      </c>
      <c r="B440" s="206" t="s">
        <v>343</v>
      </c>
      <c r="C440" s="206" t="s">
        <v>198</v>
      </c>
      <c r="D440" s="206" t="s">
        <v>190</v>
      </c>
      <c r="E440" s="206" t="s">
        <v>162</v>
      </c>
      <c r="F440" s="206" t="s">
        <v>160</v>
      </c>
      <c r="G440" s="210"/>
      <c r="H440" s="210"/>
      <c r="I440" s="211" t="e">
        <f>#REF!+G440</f>
        <v>#REF!</v>
      </c>
      <c r="J440" s="211" t="e">
        <f>#REF!+I440</f>
        <v>#REF!</v>
      </c>
      <c r="K440" s="211" t="e">
        <f>#REF!+I440</f>
        <v>#REF!</v>
      </c>
      <c r="L440" s="211" t="e">
        <f>F440+J440</f>
        <v>#REF!</v>
      </c>
      <c r="M440" s="211" t="e">
        <f t="shared" ref="M440:N440" si="243">G440+K440</f>
        <v>#REF!</v>
      </c>
      <c r="N440" s="211" t="e">
        <f t="shared" si="243"/>
        <v>#REF!</v>
      </c>
    </row>
    <row r="441" spans="1:14" s="19" customFormat="1" ht="15" x14ac:dyDescent="0.2">
      <c r="A441" s="299" t="s">
        <v>223</v>
      </c>
      <c r="B441" s="204" t="s">
        <v>343</v>
      </c>
      <c r="C441" s="204" t="s">
        <v>198</v>
      </c>
      <c r="D441" s="204" t="s">
        <v>192</v>
      </c>
      <c r="E441" s="204"/>
      <c r="F441" s="204"/>
      <c r="G441" s="229">
        <f>G444+G457+G459</f>
        <v>0</v>
      </c>
      <c r="H441" s="211">
        <f>H459</f>
        <v>5495.6</v>
      </c>
      <c r="I441" s="211">
        <f>I459</f>
        <v>0</v>
      </c>
      <c r="J441" s="211">
        <f>H441+I441</f>
        <v>5495.6</v>
      </c>
      <c r="K441" s="211">
        <f>K459</f>
        <v>700</v>
      </c>
      <c r="L441" s="211">
        <f>L459</f>
        <v>10655</v>
      </c>
      <c r="M441" s="211">
        <f t="shared" ref="M441:N441" si="244">M459</f>
        <v>-78.599999999999994</v>
      </c>
      <c r="N441" s="211">
        <f t="shared" si="244"/>
        <v>10576.4</v>
      </c>
    </row>
    <row r="442" spans="1:14" ht="69" hidden="1" customHeight="1" x14ac:dyDescent="0.2">
      <c r="A442" s="224" t="s">
        <v>395</v>
      </c>
      <c r="B442" s="206" t="s">
        <v>343</v>
      </c>
      <c r="C442" s="206" t="s">
        <v>198</v>
      </c>
      <c r="D442" s="206" t="s">
        <v>192</v>
      </c>
      <c r="E442" s="206" t="s">
        <v>397</v>
      </c>
      <c r="F442" s="206"/>
      <c r="G442" s="210"/>
      <c r="H442" s="210"/>
      <c r="I442" s="211">
        <f>I443</f>
        <v>-244.5</v>
      </c>
      <c r="J442" s="229">
        <f t="shared" ref="J442:J460" si="245">H442+I442</f>
        <v>-244.5</v>
      </c>
      <c r="K442" s="211">
        <f>K443</f>
        <v>-244.5</v>
      </c>
      <c r="L442" s="229">
        <f t="shared" ref="L442:L458" si="246">I442+J442</f>
        <v>-489</v>
      </c>
      <c r="M442" s="229">
        <f t="shared" ref="M442:M458" si="247">J442+K442</f>
        <v>-489</v>
      </c>
      <c r="N442" s="229">
        <f t="shared" ref="N442:N458" si="248">K442+L442</f>
        <v>-733.5</v>
      </c>
    </row>
    <row r="443" spans="1:14" ht="15" hidden="1" x14ac:dyDescent="0.2">
      <c r="A443" s="213" t="s">
        <v>268</v>
      </c>
      <c r="B443" s="206" t="s">
        <v>343</v>
      </c>
      <c r="C443" s="206" t="s">
        <v>198</v>
      </c>
      <c r="D443" s="206" t="s">
        <v>192</v>
      </c>
      <c r="E443" s="206" t="s">
        <v>397</v>
      </c>
      <c r="F443" s="206" t="s">
        <v>155</v>
      </c>
      <c r="G443" s="210"/>
      <c r="H443" s="210"/>
      <c r="I443" s="211">
        <v>-244.5</v>
      </c>
      <c r="J443" s="229">
        <f t="shared" si="245"/>
        <v>-244.5</v>
      </c>
      <c r="K443" s="211">
        <v>-244.5</v>
      </c>
      <c r="L443" s="229">
        <f t="shared" si="246"/>
        <v>-489</v>
      </c>
      <c r="M443" s="229">
        <f t="shared" si="247"/>
        <v>-489</v>
      </c>
      <c r="N443" s="229">
        <f t="shared" si="248"/>
        <v>-733.5</v>
      </c>
    </row>
    <row r="444" spans="1:14" ht="70.5" hidden="1" customHeight="1" x14ac:dyDescent="0.2">
      <c r="A444" s="224" t="s">
        <v>396</v>
      </c>
      <c r="B444" s="206" t="s">
        <v>343</v>
      </c>
      <c r="C444" s="206" t="s">
        <v>198</v>
      </c>
      <c r="D444" s="206" t="s">
        <v>192</v>
      </c>
      <c r="E444" s="206" t="s">
        <v>438</v>
      </c>
      <c r="F444" s="206"/>
      <c r="G444" s="210"/>
      <c r="H444" s="210"/>
      <c r="I444" s="211">
        <f>I445</f>
        <v>-8683</v>
      </c>
      <c r="J444" s="229">
        <f t="shared" si="245"/>
        <v>-8683</v>
      </c>
      <c r="K444" s="211">
        <f>K445</f>
        <v>-8683</v>
      </c>
      <c r="L444" s="229">
        <f t="shared" si="246"/>
        <v>-17366</v>
      </c>
      <c r="M444" s="229">
        <f t="shared" si="247"/>
        <v>-17366</v>
      </c>
      <c r="N444" s="229">
        <f t="shared" si="248"/>
        <v>-26049</v>
      </c>
    </row>
    <row r="445" spans="1:14" ht="15" hidden="1" x14ac:dyDescent="0.2">
      <c r="A445" s="213" t="s">
        <v>268</v>
      </c>
      <c r="B445" s="206" t="s">
        <v>343</v>
      </c>
      <c r="C445" s="206" t="s">
        <v>198</v>
      </c>
      <c r="D445" s="206" t="s">
        <v>192</v>
      </c>
      <c r="E445" s="206" t="s">
        <v>438</v>
      </c>
      <c r="F445" s="206" t="s">
        <v>155</v>
      </c>
      <c r="G445" s="210"/>
      <c r="H445" s="210"/>
      <c r="I445" s="211">
        <v>-8683</v>
      </c>
      <c r="J445" s="229">
        <f t="shared" si="245"/>
        <v>-8683</v>
      </c>
      <c r="K445" s="211">
        <v>-8683</v>
      </c>
      <c r="L445" s="229">
        <f t="shared" si="246"/>
        <v>-17366</v>
      </c>
      <c r="M445" s="229">
        <f t="shared" si="247"/>
        <v>-17366</v>
      </c>
      <c r="N445" s="229">
        <f t="shared" si="248"/>
        <v>-26049</v>
      </c>
    </row>
    <row r="446" spans="1:14" s="196" customFormat="1" ht="15" hidden="1" x14ac:dyDescent="0.2">
      <c r="A446" s="213" t="s">
        <v>66</v>
      </c>
      <c r="B446" s="206" t="s">
        <v>343</v>
      </c>
      <c r="C446" s="206" t="s">
        <v>198</v>
      </c>
      <c r="D446" s="206" t="s">
        <v>192</v>
      </c>
      <c r="E446" s="206" t="s">
        <v>67</v>
      </c>
      <c r="F446" s="206"/>
      <c r="G446" s="210"/>
      <c r="H446" s="210"/>
      <c r="I446" s="211" t="e">
        <f>I447</f>
        <v>#REF!</v>
      </c>
      <c r="J446" s="229" t="e">
        <f t="shared" si="245"/>
        <v>#REF!</v>
      </c>
      <c r="K446" s="211" t="e">
        <f>K447</f>
        <v>#REF!</v>
      </c>
      <c r="L446" s="229" t="e">
        <f t="shared" si="246"/>
        <v>#REF!</v>
      </c>
      <c r="M446" s="229" t="e">
        <f t="shared" si="247"/>
        <v>#REF!</v>
      </c>
      <c r="N446" s="229" t="e">
        <f t="shared" si="248"/>
        <v>#REF!</v>
      </c>
    </row>
    <row r="447" spans="1:14" s="196" customFormat="1" ht="65.25" hidden="1" customHeight="1" x14ac:dyDescent="0.2">
      <c r="A447" s="213" t="s">
        <v>151</v>
      </c>
      <c r="B447" s="206" t="s">
        <v>343</v>
      </c>
      <c r="C447" s="206" t="s">
        <v>198</v>
      </c>
      <c r="D447" s="206" t="s">
        <v>192</v>
      </c>
      <c r="E447" s="206" t="s">
        <v>152</v>
      </c>
      <c r="F447" s="206"/>
      <c r="G447" s="210"/>
      <c r="H447" s="210"/>
      <c r="I447" s="211" t="e">
        <f>I448+I449</f>
        <v>#REF!</v>
      </c>
      <c r="J447" s="229" t="e">
        <f t="shared" si="245"/>
        <v>#REF!</v>
      </c>
      <c r="K447" s="211" t="e">
        <f>K448+K449</f>
        <v>#REF!</v>
      </c>
      <c r="L447" s="229" t="e">
        <f t="shared" si="246"/>
        <v>#REF!</v>
      </c>
      <c r="M447" s="229" t="e">
        <f t="shared" si="247"/>
        <v>#REF!</v>
      </c>
      <c r="N447" s="229" t="e">
        <f t="shared" si="248"/>
        <v>#REF!</v>
      </c>
    </row>
    <row r="448" spans="1:14" s="196" customFormat="1" ht="12.75" hidden="1" customHeight="1" x14ac:dyDescent="0.2">
      <c r="A448" s="213" t="s">
        <v>322</v>
      </c>
      <c r="B448" s="206" t="s">
        <v>343</v>
      </c>
      <c r="C448" s="206" t="s">
        <v>198</v>
      </c>
      <c r="D448" s="206" t="s">
        <v>192</v>
      </c>
      <c r="E448" s="206" t="s">
        <v>152</v>
      </c>
      <c r="F448" s="206" t="s">
        <v>323</v>
      </c>
      <c r="G448" s="210"/>
      <c r="H448" s="210"/>
      <c r="I448" s="211" t="e">
        <f>#REF!+G448</f>
        <v>#REF!</v>
      </c>
      <c r="J448" s="229" t="e">
        <f t="shared" si="245"/>
        <v>#REF!</v>
      </c>
      <c r="K448" s="211" t="e">
        <f>H448+I448</f>
        <v>#REF!</v>
      </c>
      <c r="L448" s="229" t="e">
        <f t="shared" si="246"/>
        <v>#REF!</v>
      </c>
      <c r="M448" s="229" t="e">
        <f t="shared" si="247"/>
        <v>#REF!</v>
      </c>
      <c r="N448" s="229" t="e">
        <f t="shared" si="248"/>
        <v>#REF!</v>
      </c>
    </row>
    <row r="449" spans="1:14" s="196" customFormat="1" ht="15" hidden="1" x14ac:dyDescent="0.2">
      <c r="A449" s="213" t="s">
        <v>268</v>
      </c>
      <c r="B449" s="206" t="s">
        <v>343</v>
      </c>
      <c r="C449" s="206" t="s">
        <v>198</v>
      </c>
      <c r="D449" s="206" t="s">
        <v>192</v>
      </c>
      <c r="E449" s="206" t="s">
        <v>152</v>
      </c>
      <c r="F449" s="206" t="s">
        <v>155</v>
      </c>
      <c r="G449" s="210"/>
      <c r="H449" s="210"/>
      <c r="I449" s="211" t="e">
        <f>#REF!+G449</f>
        <v>#REF!</v>
      </c>
      <c r="J449" s="229" t="e">
        <f t="shared" si="245"/>
        <v>#REF!</v>
      </c>
      <c r="K449" s="211" t="e">
        <f>H449+I449</f>
        <v>#REF!</v>
      </c>
      <c r="L449" s="229" t="e">
        <f t="shared" si="246"/>
        <v>#REF!</v>
      </c>
      <c r="M449" s="229" t="e">
        <f t="shared" si="247"/>
        <v>#REF!</v>
      </c>
      <c r="N449" s="229" t="e">
        <f t="shared" si="248"/>
        <v>#REF!</v>
      </c>
    </row>
    <row r="450" spans="1:14" s="196" customFormat="1" ht="15" hidden="1" x14ac:dyDescent="0.2">
      <c r="A450" s="213" t="s">
        <v>324</v>
      </c>
      <c r="B450" s="206" t="s">
        <v>343</v>
      </c>
      <c r="C450" s="206" t="s">
        <v>198</v>
      </c>
      <c r="D450" s="206" t="s">
        <v>192</v>
      </c>
      <c r="E450" s="206" t="s">
        <v>325</v>
      </c>
      <c r="F450" s="206"/>
      <c r="G450" s="210"/>
      <c r="H450" s="210"/>
      <c r="I450" s="211" t="e">
        <f>I451</f>
        <v>#REF!</v>
      </c>
      <c r="J450" s="229" t="e">
        <f t="shared" si="245"/>
        <v>#REF!</v>
      </c>
      <c r="K450" s="211" t="e">
        <f>K451</f>
        <v>#REF!</v>
      </c>
      <c r="L450" s="229" t="e">
        <f t="shared" si="246"/>
        <v>#REF!</v>
      </c>
      <c r="M450" s="229" t="e">
        <f t="shared" si="247"/>
        <v>#REF!</v>
      </c>
      <c r="N450" s="229" t="e">
        <f t="shared" si="248"/>
        <v>#REF!</v>
      </c>
    </row>
    <row r="451" spans="1:14" s="196" customFormat="1" ht="27" hidden="1" customHeight="1" x14ac:dyDescent="0.2">
      <c r="A451" s="213" t="s">
        <v>163</v>
      </c>
      <c r="B451" s="206" t="s">
        <v>343</v>
      </c>
      <c r="C451" s="206" t="s">
        <v>198</v>
      </c>
      <c r="D451" s="206" t="s">
        <v>192</v>
      </c>
      <c r="E451" s="206" t="s">
        <v>328</v>
      </c>
      <c r="F451" s="206"/>
      <c r="G451" s="210"/>
      <c r="H451" s="210"/>
      <c r="I451" s="211" t="e">
        <f>I452</f>
        <v>#REF!</v>
      </c>
      <c r="J451" s="229" t="e">
        <f t="shared" si="245"/>
        <v>#REF!</v>
      </c>
      <c r="K451" s="211" t="e">
        <f>K452</f>
        <v>#REF!</v>
      </c>
      <c r="L451" s="229" t="e">
        <f t="shared" si="246"/>
        <v>#REF!</v>
      </c>
      <c r="M451" s="229" t="e">
        <f t="shared" si="247"/>
        <v>#REF!</v>
      </c>
      <c r="N451" s="229" t="e">
        <f t="shared" si="248"/>
        <v>#REF!</v>
      </c>
    </row>
    <row r="452" spans="1:14" s="196" customFormat="1" ht="30" hidden="1" x14ac:dyDescent="0.2">
      <c r="A452" s="213" t="s">
        <v>159</v>
      </c>
      <c r="B452" s="206" t="s">
        <v>343</v>
      </c>
      <c r="C452" s="206" t="s">
        <v>198</v>
      </c>
      <c r="D452" s="206" t="s">
        <v>192</v>
      </c>
      <c r="E452" s="206" t="s">
        <v>328</v>
      </c>
      <c r="F452" s="206" t="s">
        <v>160</v>
      </c>
      <c r="G452" s="210"/>
      <c r="H452" s="210"/>
      <c r="I452" s="211" t="e">
        <f>#REF!+G452</f>
        <v>#REF!</v>
      </c>
      <c r="J452" s="229" t="e">
        <f t="shared" si="245"/>
        <v>#REF!</v>
      </c>
      <c r="K452" s="211" t="e">
        <f>H452+I452</f>
        <v>#REF!</v>
      </c>
      <c r="L452" s="229" t="e">
        <f t="shared" si="246"/>
        <v>#REF!</v>
      </c>
      <c r="M452" s="229" t="e">
        <f t="shared" si="247"/>
        <v>#REF!</v>
      </c>
      <c r="N452" s="229" t="e">
        <f t="shared" si="248"/>
        <v>#REF!</v>
      </c>
    </row>
    <row r="453" spans="1:14" s="19" customFormat="1" ht="12.75" hidden="1" customHeight="1" x14ac:dyDescent="0.2">
      <c r="A453" s="299" t="s">
        <v>148</v>
      </c>
      <c r="B453" s="204" t="s">
        <v>343</v>
      </c>
      <c r="C453" s="204" t="s">
        <v>212</v>
      </c>
      <c r="D453" s="204"/>
      <c r="E453" s="204"/>
      <c r="F453" s="204"/>
      <c r="G453" s="218"/>
      <c r="H453" s="218"/>
      <c r="I453" s="229" t="e">
        <f>I454</f>
        <v>#REF!</v>
      </c>
      <c r="J453" s="229" t="e">
        <f t="shared" si="245"/>
        <v>#REF!</v>
      </c>
      <c r="K453" s="229" t="e">
        <f>K454</f>
        <v>#REF!</v>
      </c>
      <c r="L453" s="229" t="e">
        <f t="shared" si="246"/>
        <v>#REF!</v>
      </c>
      <c r="M453" s="229" t="e">
        <f t="shared" si="247"/>
        <v>#REF!</v>
      </c>
      <c r="N453" s="229" t="e">
        <f t="shared" si="248"/>
        <v>#REF!</v>
      </c>
    </row>
    <row r="454" spans="1:14" s="19" customFormat="1" ht="12.75" hidden="1" customHeight="1" x14ac:dyDescent="0.2">
      <c r="A454" s="299" t="s">
        <v>272</v>
      </c>
      <c r="B454" s="204" t="s">
        <v>343</v>
      </c>
      <c r="C454" s="204" t="s">
        <v>212</v>
      </c>
      <c r="D454" s="204" t="s">
        <v>212</v>
      </c>
      <c r="E454" s="204"/>
      <c r="F454" s="206"/>
      <c r="G454" s="218"/>
      <c r="H454" s="218"/>
      <c r="I454" s="229" t="e">
        <f>I455</f>
        <v>#REF!</v>
      </c>
      <c r="J454" s="229" t="e">
        <f t="shared" si="245"/>
        <v>#REF!</v>
      </c>
      <c r="K454" s="229" t="e">
        <f>K455</f>
        <v>#REF!</v>
      </c>
      <c r="L454" s="229" t="e">
        <f t="shared" si="246"/>
        <v>#REF!</v>
      </c>
      <c r="M454" s="229" t="e">
        <f t="shared" si="247"/>
        <v>#REF!</v>
      </c>
      <c r="N454" s="229" t="e">
        <f t="shared" si="248"/>
        <v>#REF!</v>
      </c>
    </row>
    <row r="455" spans="1:14" s="196" customFormat="1" ht="38.25" hidden="1" customHeight="1" x14ac:dyDescent="0.2">
      <c r="A455" s="213" t="s">
        <v>326</v>
      </c>
      <c r="B455" s="206" t="s">
        <v>343</v>
      </c>
      <c r="C455" s="206" t="s">
        <v>212</v>
      </c>
      <c r="D455" s="206" t="s">
        <v>212</v>
      </c>
      <c r="E455" s="206" t="s">
        <v>164</v>
      </c>
      <c r="F455" s="206"/>
      <c r="G455" s="210"/>
      <c r="H455" s="210"/>
      <c r="I455" s="211" t="e">
        <f>I456</f>
        <v>#REF!</v>
      </c>
      <c r="J455" s="229" t="e">
        <f t="shared" si="245"/>
        <v>#REF!</v>
      </c>
      <c r="K455" s="211" t="e">
        <f>K456</f>
        <v>#REF!</v>
      </c>
      <c r="L455" s="229" t="e">
        <f t="shared" si="246"/>
        <v>#REF!</v>
      </c>
      <c r="M455" s="229" t="e">
        <f t="shared" si="247"/>
        <v>#REF!</v>
      </c>
      <c r="N455" s="229" t="e">
        <f t="shared" si="248"/>
        <v>#REF!</v>
      </c>
    </row>
    <row r="456" spans="1:14" s="196" customFormat="1" ht="25.5" hidden="1" customHeight="1" x14ac:dyDescent="0.2">
      <c r="A456" s="213" t="s">
        <v>327</v>
      </c>
      <c r="B456" s="206" t="s">
        <v>343</v>
      </c>
      <c r="C456" s="206" t="s">
        <v>212</v>
      </c>
      <c r="D456" s="206" t="s">
        <v>212</v>
      </c>
      <c r="E456" s="206" t="s">
        <v>164</v>
      </c>
      <c r="F456" s="206" t="s">
        <v>165</v>
      </c>
      <c r="G456" s="210"/>
      <c r="H456" s="210"/>
      <c r="I456" s="211" t="e">
        <f>#REF!+G456</f>
        <v>#REF!</v>
      </c>
      <c r="J456" s="229" t="e">
        <f t="shared" si="245"/>
        <v>#REF!</v>
      </c>
      <c r="K456" s="211" t="e">
        <f>H456+I456</f>
        <v>#REF!</v>
      </c>
      <c r="L456" s="229" t="e">
        <f t="shared" si="246"/>
        <v>#REF!</v>
      </c>
      <c r="M456" s="229" t="e">
        <f t="shared" si="247"/>
        <v>#REF!</v>
      </c>
      <c r="N456" s="229" t="e">
        <f t="shared" si="248"/>
        <v>#REF!</v>
      </c>
    </row>
    <row r="457" spans="1:14" s="196" customFormat="1" ht="58.5" hidden="1" customHeight="1" x14ac:dyDescent="0.2">
      <c r="A457" s="224" t="s">
        <v>393</v>
      </c>
      <c r="B457" s="206" t="s">
        <v>343</v>
      </c>
      <c r="C457" s="206" t="s">
        <v>198</v>
      </c>
      <c r="D457" s="206" t="s">
        <v>192</v>
      </c>
      <c r="E457" s="206" t="s">
        <v>439</v>
      </c>
      <c r="F457" s="206"/>
      <c r="G457" s="210"/>
      <c r="H457" s="210"/>
      <c r="I457" s="211">
        <f>I458</f>
        <v>-30.1</v>
      </c>
      <c r="J457" s="229">
        <f t="shared" si="245"/>
        <v>-30.1</v>
      </c>
      <c r="K457" s="211">
        <f>K458</f>
        <v>-30.1</v>
      </c>
      <c r="L457" s="229">
        <f t="shared" si="246"/>
        <v>-60.2</v>
      </c>
      <c r="M457" s="229">
        <f t="shared" si="247"/>
        <v>-60.2</v>
      </c>
      <c r="N457" s="229">
        <f t="shared" si="248"/>
        <v>-90.300000000000011</v>
      </c>
    </row>
    <row r="458" spans="1:14" s="196" customFormat="1" ht="18.75" hidden="1" customHeight="1" x14ac:dyDescent="0.2">
      <c r="A458" s="213" t="s">
        <v>268</v>
      </c>
      <c r="B458" s="206" t="s">
        <v>343</v>
      </c>
      <c r="C458" s="206" t="s">
        <v>198</v>
      </c>
      <c r="D458" s="206" t="s">
        <v>192</v>
      </c>
      <c r="E458" s="206" t="s">
        <v>439</v>
      </c>
      <c r="F458" s="206" t="s">
        <v>155</v>
      </c>
      <c r="G458" s="210"/>
      <c r="H458" s="210"/>
      <c r="I458" s="211">
        <v>-30.1</v>
      </c>
      <c r="J458" s="229">
        <f t="shared" si="245"/>
        <v>-30.1</v>
      </c>
      <c r="K458" s="211">
        <v>-30.1</v>
      </c>
      <c r="L458" s="229">
        <f t="shared" si="246"/>
        <v>-60.2</v>
      </c>
      <c r="M458" s="229">
        <f t="shared" si="247"/>
        <v>-60.2</v>
      </c>
      <c r="N458" s="229">
        <f t="shared" si="248"/>
        <v>-90.300000000000011</v>
      </c>
    </row>
    <row r="459" spans="1:14" s="196" customFormat="1" ht="43.5" customHeight="1" x14ac:dyDescent="0.2">
      <c r="A459" s="213" t="s">
        <v>151</v>
      </c>
      <c r="B459" s="206" t="s">
        <v>343</v>
      </c>
      <c r="C459" s="206" t="s">
        <v>198</v>
      </c>
      <c r="D459" s="206" t="s">
        <v>192</v>
      </c>
      <c r="E459" s="206" t="s">
        <v>740</v>
      </c>
      <c r="F459" s="206"/>
      <c r="G459" s="210"/>
      <c r="H459" s="211">
        <f>H460</f>
        <v>5495.6</v>
      </c>
      <c r="I459" s="211">
        <f>I460</f>
        <v>0</v>
      </c>
      <c r="J459" s="211">
        <f t="shared" si="245"/>
        <v>5495.6</v>
      </c>
      <c r="K459" s="211">
        <f>K460</f>
        <v>700</v>
      </c>
      <c r="L459" s="211">
        <f>L460</f>
        <v>10655</v>
      </c>
      <c r="M459" s="211">
        <f t="shared" ref="M459:N459" si="249">M460</f>
        <v>-78.599999999999994</v>
      </c>
      <c r="N459" s="211">
        <f t="shared" si="249"/>
        <v>10576.4</v>
      </c>
    </row>
    <row r="460" spans="1:14" s="196" customFormat="1" ht="18.75" customHeight="1" x14ac:dyDescent="0.2">
      <c r="A460" s="213" t="s">
        <v>268</v>
      </c>
      <c r="B460" s="206" t="s">
        <v>343</v>
      </c>
      <c r="C460" s="206" t="s">
        <v>198</v>
      </c>
      <c r="D460" s="206" t="s">
        <v>192</v>
      </c>
      <c r="E460" s="206" t="s">
        <v>740</v>
      </c>
      <c r="F460" s="206" t="s">
        <v>155</v>
      </c>
      <c r="G460" s="210"/>
      <c r="H460" s="211">
        <v>5495.6</v>
      </c>
      <c r="I460" s="211">
        <v>0</v>
      </c>
      <c r="J460" s="211">
        <f t="shared" si="245"/>
        <v>5495.6</v>
      </c>
      <c r="K460" s="211">
        <v>700</v>
      </c>
      <c r="L460" s="211">
        <v>10655</v>
      </c>
      <c r="M460" s="211">
        <v>-78.599999999999994</v>
      </c>
      <c r="N460" s="211">
        <f>L460+M460</f>
        <v>10576.4</v>
      </c>
    </row>
    <row r="461" spans="1:14" s="19" customFormat="1" ht="18.75" hidden="1" customHeight="1" x14ac:dyDescent="0.2">
      <c r="A461" s="299" t="s">
        <v>224</v>
      </c>
      <c r="B461" s="204" t="s">
        <v>343</v>
      </c>
      <c r="C461" s="204" t="s">
        <v>198</v>
      </c>
      <c r="D461" s="204" t="s">
        <v>194</v>
      </c>
      <c r="E461" s="204"/>
      <c r="F461" s="204"/>
      <c r="G461" s="218"/>
      <c r="H461" s="229"/>
      <c r="I461" s="272"/>
      <c r="J461" s="229"/>
      <c r="K461" s="229">
        <f>K462+K463</f>
        <v>996.25</v>
      </c>
      <c r="L461" s="229">
        <f>L462+L463</f>
        <v>0</v>
      </c>
      <c r="M461" s="229"/>
      <c r="N461" s="229">
        <f>N462+N463</f>
        <v>0</v>
      </c>
    </row>
    <row r="462" spans="1:14" s="196" customFormat="1" ht="18.75" hidden="1" customHeight="1" x14ac:dyDescent="0.2">
      <c r="A462" s="213" t="s">
        <v>748</v>
      </c>
      <c r="B462" s="206" t="s">
        <v>343</v>
      </c>
      <c r="C462" s="206" t="s">
        <v>198</v>
      </c>
      <c r="D462" s="206" t="s">
        <v>194</v>
      </c>
      <c r="E462" s="206" t="s">
        <v>807</v>
      </c>
      <c r="F462" s="206" t="s">
        <v>749</v>
      </c>
      <c r="G462" s="210"/>
      <c r="H462" s="211"/>
      <c r="I462" s="265"/>
      <c r="J462" s="211"/>
      <c r="K462" s="211">
        <v>350</v>
      </c>
      <c r="L462" s="211">
        <v>0</v>
      </c>
      <c r="M462" s="211"/>
      <c r="N462" s="211">
        <v>0</v>
      </c>
    </row>
    <row r="463" spans="1:14" s="196" customFormat="1" ht="18.75" hidden="1" customHeight="1" x14ac:dyDescent="0.2">
      <c r="A463" s="213" t="s">
        <v>748</v>
      </c>
      <c r="B463" s="206" t="s">
        <v>343</v>
      </c>
      <c r="C463" s="206" t="s">
        <v>198</v>
      </c>
      <c r="D463" s="206" t="s">
        <v>194</v>
      </c>
      <c r="E463" s="206" t="s">
        <v>838</v>
      </c>
      <c r="F463" s="206" t="s">
        <v>749</v>
      </c>
      <c r="G463" s="210"/>
      <c r="H463" s="211"/>
      <c r="I463" s="265"/>
      <c r="J463" s="211"/>
      <c r="K463" s="211">
        <v>646.25</v>
      </c>
      <c r="L463" s="211">
        <v>0</v>
      </c>
      <c r="M463" s="211"/>
      <c r="N463" s="211">
        <v>0</v>
      </c>
    </row>
    <row r="464" spans="1:14" s="19" customFormat="1" ht="18" customHeight="1" x14ac:dyDescent="0.2">
      <c r="A464" s="299" t="s">
        <v>346</v>
      </c>
      <c r="B464" s="204" t="s">
        <v>343</v>
      </c>
      <c r="C464" s="204" t="s">
        <v>207</v>
      </c>
      <c r="D464" s="204"/>
      <c r="E464" s="204"/>
      <c r="F464" s="204"/>
      <c r="G464" s="218"/>
      <c r="H464" s="229">
        <f t="shared" ref="H464:N466" si="250">H465</f>
        <v>200</v>
      </c>
      <c r="I464" s="218">
        <f t="shared" si="250"/>
        <v>0</v>
      </c>
      <c r="J464" s="229">
        <f>H464+I464</f>
        <v>200</v>
      </c>
      <c r="K464" s="229">
        <f t="shared" si="250"/>
        <v>0</v>
      </c>
      <c r="L464" s="229">
        <f t="shared" si="250"/>
        <v>200</v>
      </c>
      <c r="M464" s="229">
        <f t="shared" si="250"/>
        <v>0</v>
      </c>
      <c r="N464" s="229">
        <f t="shared" si="250"/>
        <v>200</v>
      </c>
    </row>
    <row r="465" spans="1:14" ht="19.5" customHeight="1" x14ac:dyDescent="0.2">
      <c r="A465" s="299" t="s">
        <v>284</v>
      </c>
      <c r="B465" s="204" t="s">
        <v>343</v>
      </c>
      <c r="C465" s="204" t="s">
        <v>207</v>
      </c>
      <c r="D465" s="204" t="s">
        <v>190</v>
      </c>
      <c r="E465" s="206"/>
      <c r="F465" s="206"/>
      <c r="G465" s="211" t="e">
        <f>#REF!+G466</f>
        <v>#REF!</v>
      </c>
      <c r="H465" s="211">
        <f t="shared" si="250"/>
        <v>200</v>
      </c>
      <c r="I465" s="211">
        <f t="shared" si="250"/>
        <v>0</v>
      </c>
      <c r="J465" s="211">
        <f>H465+I465</f>
        <v>200</v>
      </c>
      <c r="K465" s="211">
        <f t="shared" si="250"/>
        <v>0</v>
      </c>
      <c r="L465" s="211">
        <f t="shared" si="250"/>
        <v>200</v>
      </c>
      <c r="M465" s="211">
        <f t="shared" si="250"/>
        <v>0</v>
      </c>
      <c r="N465" s="211">
        <f t="shared" si="250"/>
        <v>200</v>
      </c>
    </row>
    <row r="466" spans="1:14" s="196" customFormat="1" ht="20.25" customHeight="1" x14ac:dyDescent="0.2">
      <c r="A466" s="213" t="s">
        <v>501</v>
      </c>
      <c r="B466" s="206" t="s">
        <v>343</v>
      </c>
      <c r="C466" s="206" t="s">
        <v>207</v>
      </c>
      <c r="D466" s="206" t="s">
        <v>190</v>
      </c>
      <c r="E466" s="206" t="s">
        <v>739</v>
      </c>
      <c r="F466" s="206"/>
      <c r="G466" s="210"/>
      <c r="H466" s="211">
        <f t="shared" si="250"/>
        <v>200</v>
      </c>
      <c r="I466" s="211">
        <f t="shared" si="250"/>
        <v>0</v>
      </c>
      <c r="J466" s="211">
        <f>H466+I466</f>
        <v>200</v>
      </c>
      <c r="K466" s="211">
        <f t="shared" si="250"/>
        <v>0</v>
      </c>
      <c r="L466" s="211">
        <f t="shared" si="250"/>
        <v>200</v>
      </c>
      <c r="M466" s="211">
        <f t="shared" si="250"/>
        <v>0</v>
      </c>
      <c r="N466" s="211">
        <f t="shared" si="250"/>
        <v>200</v>
      </c>
    </row>
    <row r="467" spans="1:14" s="196" customFormat="1" ht="15" x14ac:dyDescent="0.2">
      <c r="A467" s="213" t="s">
        <v>166</v>
      </c>
      <c r="B467" s="206" t="s">
        <v>343</v>
      </c>
      <c r="C467" s="206" t="s">
        <v>207</v>
      </c>
      <c r="D467" s="206" t="s">
        <v>190</v>
      </c>
      <c r="E467" s="206" t="s">
        <v>739</v>
      </c>
      <c r="F467" s="206" t="s">
        <v>167</v>
      </c>
      <c r="G467" s="210"/>
      <c r="H467" s="211">
        <v>200</v>
      </c>
      <c r="I467" s="211">
        <v>0</v>
      </c>
      <c r="J467" s="211">
        <f>H467+I467</f>
        <v>200</v>
      </c>
      <c r="K467" s="211">
        <v>0</v>
      </c>
      <c r="L467" s="211">
        <v>200</v>
      </c>
      <c r="M467" s="211">
        <v>0</v>
      </c>
      <c r="N467" s="211">
        <f>L467+M467</f>
        <v>200</v>
      </c>
    </row>
    <row r="468" spans="1:14" s="19" customFormat="1" ht="30.75" customHeight="1" x14ac:dyDescent="0.2">
      <c r="A468" s="299" t="s">
        <v>168</v>
      </c>
      <c r="B468" s="204" t="s">
        <v>343</v>
      </c>
      <c r="C468" s="204" t="s">
        <v>208</v>
      </c>
      <c r="D468" s="204"/>
      <c r="E468" s="204"/>
      <c r="F468" s="204"/>
      <c r="G468" s="231" t="e">
        <f>#REF!+G475</f>
        <v>#REF!</v>
      </c>
      <c r="H468" s="231">
        <f t="shared" ref="H468:L468" si="251">H469+H471+H475</f>
        <v>20807.5</v>
      </c>
      <c r="I468" s="231">
        <f t="shared" si="251"/>
        <v>1859.88</v>
      </c>
      <c r="J468" s="231">
        <f t="shared" si="251"/>
        <v>22667.379999999997</v>
      </c>
      <c r="K468" s="231">
        <f t="shared" si="251"/>
        <v>2868.5149999999999</v>
      </c>
      <c r="L468" s="231">
        <f t="shared" si="251"/>
        <v>22184.400000000001</v>
      </c>
      <c r="M468" s="231">
        <f t="shared" ref="M468:N468" si="252">M469+M471+M475</f>
        <v>2284.7000000000003</v>
      </c>
      <c r="N468" s="231">
        <f t="shared" si="252"/>
        <v>24469.1</v>
      </c>
    </row>
    <row r="469" spans="1:14" ht="28.5" customHeight="1" x14ac:dyDescent="0.2">
      <c r="A469" s="213" t="s">
        <v>950</v>
      </c>
      <c r="B469" s="206" t="s">
        <v>343</v>
      </c>
      <c r="C469" s="206" t="s">
        <v>208</v>
      </c>
      <c r="D469" s="206" t="s">
        <v>190</v>
      </c>
      <c r="E469" s="206" t="s">
        <v>745</v>
      </c>
      <c r="F469" s="206"/>
      <c r="G469" s="210"/>
      <c r="H469" s="211">
        <f>H470</f>
        <v>16130</v>
      </c>
      <c r="I469" s="211">
        <f>I470</f>
        <v>0</v>
      </c>
      <c r="J469" s="211">
        <f>H469+I469</f>
        <v>16130</v>
      </c>
      <c r="K469" s="211">
        <f>K470</f>
        <v>0</v>
      </c>
      <c r="L469" s="211">
        <f>L470+L474</f>
        <v>17706</v>
      </c>
      <c r="M469" s="211">
        <f t="shared" ref="M469:N469" si="253">M470+M474</f>
        <v>4573</v>
      </c>
      <c r="N469" s="211">
        <f t="shared" si="253"/>
        <v>22279</v>
      </c>
    </row>
    <row r="470" spans="1:14" ht="30" customHeight="1" x14ac:dyDescent="0.2">
      <c r="A470" s="213" t="s">
        <v>169</v>
      </c>
      <c r="B470" s="206" t="s">
        <v>343</v>
      </c>
      <c r="C470" s="206" t="s">
        <v>208</v>
      </c>
      <c r="D470" s="206" t="s">
        <v>190</v>
      </c>
      <c r="E470" s="206" t="s">
        <v>745</v>
      </c>
      <c r="F470" s="206" t="s">
        <v>170</v>
      </c>
      <c r="G470" s="210"/>
      <c r="H470" s="211">
        <v>16130</v>
      </c>
      <c r="I470" s="211">
        <v>0</v>
      </c>
      <c r="J470" s="211">
        <f>H470+I470</f>
        <v>16130</v>
      </c>
      <c r="K470" s="211">
        <v>0</v>
      </c>
      <c r="L470" s="211">
        <v>17706</v>
      </c>
      <c r="M470" s="211">
        <v>862.3</v>
      </c>
      <c r="N470" s="211">
        <f>L470+M470</f>
        <v>18568.3</v>
      </c>
    </row>
    <row r="471" spans="1:14" ht="18" hidden="1" customHeight="1" x14ac:dyDescent="0.2">
      <c r="A471" s="213" t="s">
        <v>169</v>
      </c>
      <c r="B471" s="204" t="s">
        <v>343</v>
      </c>
      <c r="C471" s="204" t="s">
        <v>208</v>
      </c>
      <c r="D471" s="204" t="s">
        <v>192</v>
      </c>
      <c r="E471" s="204"/>
      <c r="F471" s="204"/>
      <c r="G471" s="218"/>
      <c r="H471" s="229">
        <f t="shared" ref="H471:L471" si="254">H472</f>
        <v>0</v>
      </c>
      <c r="I471" s="229">
        <f t="shared" si="254"/>
        <v>1015</v>
      </c>
      <c r="J471" s="229">
        <f t="shared" si="254"/>
        <v>1015</v>
      </c>
      <c r="K471" s="229">
        <f t="shared" si="254"/>
        <v>2400</v>
      </c>
      <c r="L471" s="229">
        <f t="shared" si="254"/>
        <v>0</v>
      </c>
      <c r="M471" s="229"/>
      <c r="N471" s="211">
        <f t="shared" ref="N471:N474" si="255">L471+M471</f>
        <v>0</v>
      </c>
    </row>
    <row r="472" spans="1:14" ht="27" hidden="1" customHeight="1" x14ac:dyDescent="0.2">
      <c r="A472" s="213" t="s">
        <v>169</v>
      </c>
      <c r="B472" s="206" t="s">
        <v>343</v>
      </c>
      <c r="C472" s="206" t="s">
        <v>208</v>
      </c>
      <c r="D472" s="206" t="s">
        <v>192</v>
      </c>
      <c r="E472" s="206" t="s">
        <v>891</v>
      </c>
      <c r="F472" s="206"/>
      <c r="G472" s="210"/>
      <c r="H472" s="211">
        <f>H473</f>
        <v>0</v>
      </c>
      <c r="I472" s="211">
        <f>I473</f>
        <v>1015</v>
      </c>
      <c r="J472" s="211">
        <f>H472+I472</f>
        <v>1015</v>
      </c>
      <c r="K472" s="211">
        <f>K473</f>
        <v>2400</v>
      </c>
      <c r="L472" s="211">
        <f>L473</f>
        <v>0</v>
      </c>
      <c r="M472" s="211"/>
      <c r="N472" s="211">
        <f t="shared" si="255"/>
        <v>0</v>
      </c>
    </row>
    <row r="473" spans="1:14" ht="22.5" hidden="1" customHeight="1" x14ac:dyDescent="0.2">
      <c r="A473" s="213" t="s">
        <v>169</v>
      </c>
      <c r="B473" s="206" t="s">
        <v>343</v>
      </c>
      <c r="C473" s="206" t="s">
        <v>208</v>
      </c>
      <c r="D473" s="206" t="s">
        <v>192</v>
      </c>
      <c r="E473" s="206" t="s">
        <v>891</v>
      </c>
      <c r="F473" s="206" t="s">
        <v>269</v>
      </c>
      <c r="G473" s="210"/>
      <c r="H473" s="211">
        <v>0</v>
      </c>
      <c r="I473" s="211">
        <v>1015</v>
      </c>
      <c r="J473" s="211">
        <f>H473+I473</f>
        <v>1015</v>
      </c>
      <c r="K473" s="211">
        <v>2400</v>
      </c>
      <c r="L473" s="211">
        <v>0</v>
      </c>
      <c r="M473" s="211"/>
      <c r="N473" s="211">
        <f t="shared" si="255"/>
        <v>0</v>
      </c>
    </row>
    <row r="474" spans="1:14" ht="34.5" customHeight="1" x14ac:dyDescent="0.2">
      <c r="A474" s="213" t="s">
        <v>169</v>
      </c>
      <c r="B474" s="206" t="s">
        <v>343</v>
      </c>
      <c r="C474" s="206" t="s">
        <v>208</v>
      </c>
      <c r="D474" s="206" t="s">
        <v>190</v>
      </c>
      <c r="E474" s="206" t="s">
        <v>745</v>
      </c>
      <c r="F474" s="206" t="s">
        <v>170</v>
      </c>
      <c r="G474" s="210"/>
      <c r="H474" s="211"/>
      <c r="I474" s="211"/>
      <c r="J474" s="211"/>
      <c r="K474" s="211"/>
      <c r="L474" s="211">
        <v>0</v>
      </c>
      <c r="M474" s="211">
        <f>4690.7-980</f>
        <v>3710.7</v>
      </c>
      <c r="N474" s="211">
        <f t="shared" si="255"/>
        <v>3710.7</v>
      </c>
    </row>
    <row r="475" spans="1:14" ht="14.25" x14ac:dyDescent="0.2">
      <c r="A475" s="222" t="s">
        <v>288</v>
      </c>
      <c r="B475" s="204" t="s">
        <v>343</v>
      </c>
      <c r="C475" s="204" t="s">
        <v>208</v>
      </c>
      <c r="D475" s="204" t="s">
        <v>194</v>
      </c>
      <c r="E475" s="204"/>
      <c r="F475" s="204"/>
      <c r="G475" s="229">
        <f>G478+G476+G481+G484+G483</f>
        <v>0</v>
      </c>
      <c r="H475" s="229">
        <f>H481+H483+H484+H486</f>
        <v>4677.5</v>
      </c>
      <c r="I475" s="229">
        <f>I481+I483+I484+I486</f>
        <v>844.88000000000011</v>
      </c>
      <c r="J475" s="229">
        <f>J481+J483+J484+J486</f>
        <v>5522.3799999999992</v>
      </c>
      <c r="K475" s="229">
        <f>K481+K483+K484+K486+K488</f>
        <v>468.51499999999999</v>
      </c>
      <c r="L475" s="229">
        <f>L481+L483+L484+L486+L488</f>
        <v>4478.3999999999996</v>
      </c>
      <c r="M475" s="229">
        <f t="shared" ref="M475:N475" si="256">M481+M483+M484+M486+M488</f>
        <v>-2288.2999999999997</v>
      </c>
      <c r="N475" s="229">
        <f t="shared" si="256"/>
        <v>2190.1</v>
      </c>
    </row>
    <row r="476" spans="1:14" ht="69" hidden="1" customHeight="1" x14ac:dyDescent="0.2">
      <c r="A476" s="224" t="s">
        <v>395</v>
      </c>
      <c r="B476" s="206" t="s">
        <v>343</v>
      </c>
      <c r="C476" s="206" t="s">
        <v>208</v>
      </c>
      <c r="D476" s="206" t="s">
        <v>194</v>
      </c>
      <c r="E476" s="206" t="s">
        <v>397</v>
      </c>
      <c r="F476" s="206"/>
      <c r="G476" s="210"/>
      <c r="H476" s="210"/>
      <c r="I476" s="211">
        <f>I477</f>
        <v>-665.7</v>
      </c>
      <c r="J476" s="211" t="e">
        <f>J477</f>
        <v>#REF!</v>
      </c>
      <c r="K476" s="211">
        <f>K477</f>
        <v>-665.7</v>
      </c>
      <c r="L476" s="211" t="e">
        <f>L477</f>
        <v>#REF!</v>
      </c>
      <c r="M476" s="211" t="e">
        <f t="shared" ref="M476:N476" si="257">M477</f>
        <v>#REF!</v>
      </c>
      <c r="N476" s="211" t="e">
        <f t="shared" si="257"/>
        <v>#REF!</v>
      </c>
    </row>
    <row r="477" spans="1:14" ht="17.25" hidden="1" customHeight="1" x14ac:dyDescent="0.2">
      <c r="A477" s="213" t="s">
        <v>268</v>
      </c>
      <c r="B477" s="206" t="s">
        <v>343</v>
      </c>
      <c r="C477" s="206" t="s">
        <v>208</v>
      </c>
      <c r="D477" s="206" t="s">
        <v>194</v>
      </c>
      <c r="E477" s="206" t="s">
        <v>397</v>
      </c>
      <c r="F477" s="206" t="s">
        <v>155</v>
      </c>
      <c r="G477" s="210"/>
      <c r="H477" s="210"/>
      <c r="I477" s="211">
        <v>-665.7</v>
      </c>
      <c r="J477" s="211" t="e">
        <f>#REF!+I477</f>
        <v>#REF!</v>
      </c>
      <c r="K477" s="211">
        <v>-665.7</v>
      </c>
      <c r="L477" s="211" t="e">
        <f>#REF!+J477</f>
        <v>#REF!</v>
      </c>
      <c r="M477" s="211" t="e">
        <f>#REF!+K477</f>
        <v>#REF!</v>
      </c>
      <c r="N477" s="211" t="e">
        <f>#REF!+L477</f>
        <v>#REF!</v>
      </c>
    </row>
    <row r="478" spans="1:14" ht="57.75" hidden="1" customHeight="1" x14ac:dyDescent="0.2">
      <c r="A478" s="273" t="s">
        <v>707</v>
      </c>
      <c r="B478" s="206" t="s">
        <v>343</v>
      </c>
      <c r="C478" s="226" t="s">
        <v>208</v>
      </c>
      <c r="D478" s="226" t="s">
        <v>194</v>
      </c>
      <c r="E478" s="226" t="s">
        <v>380</v>
      </c>
      <c r="F478" s="226"/>
      <c r="G478" s="210"/>
      <c r="H478" s="210"/>
      <c r="I478" s="211">
        <f t="shared" ref="I478:N479" si="258">I479</f>
        <v>-3609.5</v>
      </c>
      <c r="J478" s="211" t="e">
        <f t="shared" si="258"/>
        <v>#REF!</v>
      </c>
      <c r="K478" s="211">
        <f t="shared" si="258"/>
        <v>-3609.5</v>
      </c>
      <c r="L478" s="211" t="e">
        <f t="shared" si="258"/>
        <v>#REF!</v>
      </c>
      <c r="M478" s="211" t="e">
        <f t="shared" si="258"/>
        <v>#REF!</v>
      </c>
      <c r="N478" s="211" t="e">
        <f t="shared" si="258"/>
        <v>#REF!</v>
      </c>
    </row>
    <row r="479" spans="1:14" ht="107.25" hidden="1" customHeight="1" x14ac:dyDescent="0.2">
      <c r="A479" s="273" t="s">
        <v>706</v>
      </c>
      <c r="B479" s="206" t="s">
        <v>343</v>
      </c>
      <c r="C479" s="226" t="s">
        <v>208</v>
      </c>
      <c r="D479" s="226" t="s">
        <v>194</v>
      </c>
      <c r="E479" s="226" t="s">
        <v>705</v>
      </c>
      <c r="F479" s="226"/>
      <c r="G479" s="210"/>
      <c r="H479" s="210"/>
      <c r="I479" s="211">
        <f t="shared" si="258"/>
        <v>-3609.5</v>
      </c>
      <c r="J479" s="211" t="e">
        <f t="shared" si="258"/>
        <v>#REF!</v>
      </c>
      <c r="K479" s="211">
        <f t="shared" si="258"/>
        <v>-3609.5</v>
      </c>
      <c r="L479" s="211" t="e">
        <f t="shared" si="258"/>
        <v>#REF!</v>
      </c>
      <c r="M479" s="211" t="e">
        <f t="shared" si="258"/>
        <v>#REF!</v>
      </c>
      <c r="N479" s="211" t="e">
        <f t="shared" si="258"/>
        <v>#REF!</v>
      </c>
    </row>
    <row r="480" spans="1:14" ht="18.75" hidden="1" customHeight="1" x14ac:dyDescent="0.2">
      <c r="A480" s="273" t="s">
        <v>287</v>
      </c>
      <c r="B480" s="206" t="s">
        <v>343</v>
      </c>
      <c r="C480" s="226" t="s">
        <v>208</v>
      </c>
      <c r="D480" s="226" t="s">
        <v>194</v>
      </c>
      <c r="E480" s="226" t="s">
        <v>705</v>
      </c>
      <c r="F480" s="226" t="s">
        <v>269</v>
      </c>
      <c r="G480" s="210"/>
      <c r="H480" s="210"/>
      <c r="I480" s="211">
        <v>-3609.5</v>
      </c>
      <c r="J480" s="211" t="e">
        <f>#REF!+I480</f>
        <v>#REF!</v>
      </c>
      <c r="K480" s="211">
        <v>-3609.5</v>
      </c>
      <c r="L480" s="211" t="e">
        <f>#REF!+J480</f>
        <v>#REF!</v>
      </c>
      <c r="M480" s="211" t="e">
        <f>#REF!+K480</f>
        <v>#REF!</v>
      </c>
      <c r="N480" s="211" t="e">
        <f>#REF!+L480</f>
        <v>#REF!</v>
      </c>
    </row>
    <row r="481" spans="1:14" ht="60.75" customHeight="1" x14ac:dyDescent="0.2">
      <c r="A481" s="273" t="s">
        <v>744</v>
      </c>
      <c r="B481" s="206" t="s">
        <v>343</v>
      </c>
      <c r="C481" s="226" t="s">
        <v>208</v>
      </c>
      <c r="D481" s="226" t="s">
        <v>194</v>
      </c>
      <c r="E481" s="226" t="s">
        <v>742</v>
      </c>
      <c r="F481" s="226"/>
      <c r="G481" s="210"/>
      <c r="H481" s="211">
        <f t="shared" ref="H481:N481" si="259">H482</f>
        <v>502.9</v>
      </c>
      <c r="I481" s="211">
        <f t="shared" si="259"/>
        <v>0</v>
      </c>
      <c r="J481" s="211">
        <f t="shared" si="259"/>
        <v>502.9</v>
      </c>
      <c r="K481" s="211">
        <f t="shared" si="259"/>
        <v>0</v>
      </c>
      <c r="L481" s="211">
        <f t="shared" si="259"/>
        <v>795.7</v>
      </c>
      <c r="M481" s="211">
        <f t="shared" si="259"/>
        <v>36</v>
      </c>
      <c r="N481" s="211">
        <f t="shared" si="259"/>
        <v>831.7</v>
      </c>
    </row>
    <row r="482" spans="1:14" ht="35.25" customHeight="1" x14ac:dyDescent="0.2">
      <c r="A482" s="273" t="s">
        <v>741</v>
      </c>
      <c r="B482" s="206" t="s">
        <v>343</v>
      </c>
      <c r="C482" s="226" t="s">
        <v>208</v>
      </c>
      <c r="D482" s="226" t="s">
        <v>194</v>
      </c>
      <c r="E482" s="226" t="s">
        <v>742</v>
      </c>
      <c r="F482" s="226" t="s">
        <v>160</v>
      </c>
      <c r="G482" s="210"/>
      <c r="H482" s="211">
        <v>502.9</v>
      </c>
      <c r="I482" s="211">
        <v>0</v>
      </c>
      <c r="J482" s="211">
        <f t="shared" ref="J482:J490" si="260">H482+I482</f>
        <v>502.9</v>
      </c>
      <c r="K482" s="211">
        <v>0</v>
      </c>
      <c r="L482" s="211">
        <v>795.7</v>
      </c>
      <c r="M482" s="211">
        <v>36</v>
      </c>
      <c r="N482" s="211">
        <f>L482+M482</f>
        <v>831.7</v>
      </c>
    </row>
    <row r="483" spans="1:14" ht="46.5" customHeight="1" x14ac:dyDescent="0.2">
      <c r="A483" s="274" t="s">
        <v>835</v>
      </c>
      <c r="B483" s="206" t="s">
        <v>343</v>
      </c>
      <c r="C483" s="226" t="s">
        <v>208</v>
      </c>
      <c r="D483" s="226" t="s">
        <v>194</v>
      </c>
      <c r="E483" s="226" t="s">
        <v>834</v>
      </c>
      <c r="F483" s="226" t="s">
        <v>749</v>
      </c>
      <c r="G483" s="210"/>
      <c r="H483" s="211">
        <v>5.6</v>
      </c>
      <c r="I483" s="211">
        <v>-0.52</v>
      </c>
      <c r="J483" s="211">
        <f t="shared" si="260"/>
        <v>5.08</v>
      </c>
      <c r="K483" s="211">
        <v>0</v>
      </c>
      <c r="L483" s="211">
        <v>8</v>
      </c>
      <c r="M483" s="211">
        <v>0.4</v>
      </c>
      <c r="N483" s="211">
        <f>L483+M483</f>
        <v>8.4</v>
      </c>
    </row>
    <row r="484" spans="1:14" ht="49.5" customHeight="1" x14ac:dyDescent="0.2">
      <c r="A484" s="273" t="s">
        <v>743</v>
      </c>
      <c r="B484" s="206" t="s">
        <v>343</v>
      </c>
      <c r="C484" s="226" t="s">
        <v>208</v>
      </c>
      <c r="D484" s="226" t="s">
        <v>194</v>
      </c>
      <c r="E484" s="226" t="s">
        <v>925</v>
      </c>
      <c r="F484" s="226"/>
      <c r="G484" s="210"/>
      <c r="H484" s="211">
        <f>H485</f>
        <v>3669</v>
      </c>
      <c r="I484" s="211">
        <f>I485</f>
        <v>0</v>
      </c>
      <c r="J484" s="211">
        <f t="shared" si="260"/>
        <v>3669</v>
      </c>
      <c r="K484" s="211">
        <f>K485</f>
        <v>0</v>
      </c>
      <c r="L484" s="211">
        <f>L485</f>
        <v>3674.7</v>
      </c>
      <c r="M484" s="211">
        <f t="shared" ref="M484:N484" si="261">M485</f>
        <v>-3674.7</v>
      </c>
      <c r="N484" s="211">
        <f t="shared" si="261"/>
        <v>0</v>
      </c>
    </row>
    <row r="485" spans="1:14" ht="16.5" customHeight="1" x14ac:dyDescent="0.2">
      <c r="A485" s="273" t="s">
        <v>268</v>
      </c>
      <c r="B485" s="206" t="s">
        <v>343</v>
      </c>
      <c r="C485" s="226" t="s">
        <v>208</v>
      </c>
      <c r="D485" s="226" t="s">
        <v>194</v>
      </c>
      <c r="E485" s="226" t="s">
        <v>925</v>
      </c>
      <c r="F485" s="226" t="s">
        <v>155</v>
      </c>
      <c r="G485" s="210"/>
      <c r="H485" s="211">
        <v>3669</v>
      </c>
      <c r="I485" s="211">
        <v>0</v>
      </c>
      <c r="J485" s="211">
        <f t="shared" si="260"/>
        <v>3669</v>
      </c>
      <c r="K485" s="211">
        <v>0</v>
      </c>
      <c r="L485" s="211">
        <v>3674.7</v>
      </c>
      <c r="M485" s="211">
        <v>-3674.7</v>
      </c>
      <c r="N485" s="211">
        <f>L485+M485</f>
        <v>0</v>
      </c>
    </row>
    <row r="486" spans="1:14" ht="18" customHeight="1" x14ac:dyDescent="0.2">
      <c r="A486" s="273" t="s">
        <v>866</v>
      </c>
      <c r="B486" s="206" t="s">
        <v>343</v>
      </c>
      <c r="C486" s="226" t="s">
        <v>208</v>
      </c>
      <c r="D486" s="226" t="s">
        <v>194</v>
      </c>
      <c r="E486" s="226" t="s">
        <v>867</v>
      </c>
      <c r="F486" s="226"/>
      <c r="G486" s="210"/>
      <c r="H486" s="211">
        <f>H487</f>
        <v>500</v>
      </c>
      <c r="I486" s="211">
        <f>I487</f>
        <v>845.40000000000009</v>
      </c>
      <c r="J486" s="211">
        <f t="shared" si="260"/>
        <v>1345.4</v>
      </c>
      <c r="K486" s="211">
        <f>K487</f>
        <v>264.01499999999999</v>
      </c>
      <c r="L486" s="211">
        <f>L487</f>
        <v>0</v>
      </c>
      <c r="M486" s="211">
        <f t="shared" ref="M486:N486" si="262">M487</f>
        <v>1350</v>
      </c>
      <c r="N486" s="211">
        <f t="shared" si="262"/>
        <v>1350</v>
      </c>
    </row>
    <row r="487" spans="1:14" ht="15.75" customHeight="1" x14ac:dyDescent="0.2">
      <c r="A487" s="273" t="s">
        <v>748</v>
      </c>
      <c r="B487" s="206" t="s">
        <v>343</v>
      </c>
      <c r="C487" s="226" t="s">
        <v>208</v>
      </c>
      <c r="D487" s="226" t="s">
        <v>194</v>
      </c>
      <c r="E487" s="226" t="s">
        <v>867</v>
      </c>
      <c r="F487" s="226" t="s">
        <v>749</v>
      </c>
      <c r="G487" s="210"/>
      <c r="H487" s="211">
        <v>500</v>
      </c>
      <c r="I487" s="211">
        <f>535.61+309.79</f>
        <v>845.40000000000009</v>
      </c>
      <c r="J487" s="211">
        <f t="shared" si="260"/>
        <v>1345.4</v>
      </c>
      <c r="K487" s="211">
        <v>264.01499999999999</v>
      </c>
      <c r="L487" s="211">
        <v>0</v>
      </c>
      <c r="M487" s="211">
        <v>1350</v>
      </c>
      <c r="N487" s="211">
        <f>L487+M487</f>
        <v>1350</v>
      </c>
    </row>
    <row r="488" spans="1:14" ht="20.25" hidden="1" customHeight="1" x14ac:dyDescent="0.2">
      <c r="A488" s="273" t="s">
        <v>352</v>
      </c>
      <c r="B488" s="206" t="s">
        <v>343</v>
      </c>
      <c r="C488" s="226" t="s">
        <v>208</v>
      </c>
      <c r="D488" s="226" t="s">
        <v>194</v>
      </c>
      <c r="E488" s="226" t="s">
        <v>854</v>
      </c>
      <c r="F488" s="226"/>
      <c r="G488" s="210"/>
      <c r="H488" s="211">
        <f>H489</f>
        <v>500</v>
      </c>
      <c r="I488" s="211">
        <f>I489</f>
        <v>845.40000000000009</v>
      </c>
      <c r="J488" s="211">
        <v>0</v>
      </c>
      <c r="K488" s="211">
        <f>K489</f>
        <v>204.5</v>
      </c>
      <c r="L488" s="211">
        <f>L489</f>
        <v>0</v>
      </c>
      <c r="M488" s="211"/>
      <c r="N488" s="211">
        <f>N489</f>
        <v>0</v>
      </c>
    </row>
    <row r="489" spans="1:14" ht="20.25" hidden="1" customHeight="1" x14ac:dyDescent="0.2">
      <c r="A489" s="273" t="s">
        <v>748</v>
      </c>
      <c r="B489" s="206" t="s">
        <v>343</v>
      </c>
      <c r="C489" s="226" t="s">
        <v>208</v>
      </c>
      <c r="D489" s="226" t="s">
        <v>194</v>
      </c>
      <c r="E489" s="226" t="s">
        <v>854</v>
      </c>
      <c r="F489" s="226" t="s">
        <v>749</v>
      </c>
      <c r="G489" s="210"/>
      <c r="H489" s="211">
        <v>500</v>
      </c>
      <c r="I489" s="211">
        <f>535.61+309.79</f>
        <v>845.40000000000009</v>
      </c>
      <c r="J489" s="211">
        <v>0</v>
      </c>
      <c r="K489" s="211">
        <v>204.5</v>
      </c>
      <c r="L489" s="211">
        <v>0</v>
      </c>
      <c r="M489" s="211"/>
      <c r="N489" s="211">
        <v>0</v>
      </c>
    </row>
    <row r="490" spans="1:14" s="17" customFormat="1" ht="15.75" x14ac:dyDescent="0.2">
      <c r="A490" s="388" t="s">
        <v>308</v>
      </c>
      <c r="B490" s="389"/>
      <c r="C490" s="389"/>
      <c r="D490" s="389"/>
      <c r="E490" s="389"/>
      <c r="F490" s="389"/>
      <c r="G490" s="201"/>
      <c r="H490" s="199">
        <f>H491</f>
        <v>4429.5</v>
      </c>
      <c r="I490" s="199">
        <f>I491</f>
        <v>0</v>
      </c>
      <c r="J490" s="228">
        <f t="shared" si="260"/>
        <v>4429.5</v>
      </c>
      <c r="K490" s="199">
        <f>K491</f>
        <v>0</v>
      </c>
      <c r="L490" s="199">
        <f>L491</f>
        <v>4492</v>
      </c>
      <c r="M490" s="199">
        <f t="shared" ref="M490:N490" si="263">M491</f>
        <v>-325</v>
      </c>
      <c r="N490" s="199">
        <f t="shared" si="263"/>
        <v>4167</v>
      </c>
    </row>
    <row r="491" spans="1:14" s="19" customFormat="1" ht="14.25" x14ac:dyDescent="0.2">
      <c r="A491" s="299" t="s">
        <v>72</v>
      </c>
      <c r="B491" s="203">
        <v>800</v>
      </c>
      <c r="C491" s="204" t="s">
        <v>190</v>
      </c>
      <c r="D491" s="204"/>
      <c r="E491" s="204"/>
      <c r="F491" s="204"/>
      <c r="G491" s="218"/>
      <c r="H491" s="218">
        <f t="shared" ref="H491:L491" si="264">H492+H529</f>
        <v>4429.5</v>
      </c>
      <c r="I491" s="218">
        <f t="shared" si="264"/>
        <v>0</v>
      </c>
      <c r="J491" s="231">
        <f t="shared" si="264"/>
        <v>4429.5</v>
      </c>
      <c r="K491" s="218">
        <f t="shared" si="264"/>
        <v>0</v>
      </c>
      <c r="L491" s="229">
        <f t="shared" si="264"/>
        <v>4492</v>
      </c>
      <c r="M491" s="229">
        <f t="shared" ref="M491:N491" si="265">M492+M529</f>
        <v>-325</v>
      </c>
      <c r="N491" s="229">
        <f t="shared" si="265"/>
        <v>4167</v>
      </c>
    </row>
    <row r="492" spans="1:14" ht="41.25" customHeight="1" x14ac:dyDescent="0.2">
      <c r="A492" s="299" t="s">
        <v>193</v>
      </c>
      <c r="B492" s="203">
        <v>800</v>
      </c>
      <c r="C492" s="204" t="s">
        <v>190</v>
      </c>
      <c r="D492" s="204" t="s">
        <v>194</v>
      </c>
      <c r="E492" s="204"/>
      <c r="F492" s="204"/>
      <c r="G492" s="211">
        <f>G506+G515</f>
        <v>0</v>
      </c>
      <c r="H492" s="211">
        <f t="shared" ref="H492:L492" si="266">H515+H519</f>
        <v>3350</v>
      </c>
      <c r="I492" s="211">
        <f t="shared" si="266"/>
        <v>0</v>
      </c>
      <c r="J492" s="211">
        <f t="shared" si="266"/>
        <v>3350</v>
      </c>
      <c r="K492" s="211">
        <f t="shared" si="266"/>
        <v>0</v>
      </c>
      <c r="L492" s="211">
        <f t="shared" si="266"/>
        <v>3426</v>
      </c>
      <c r="M492" s="211">
        <f t="shared" ref="M492:N492" si="267">M515+M519</f>
        <v>-216</v>
      </c>
      <c r="N492" s="211">
        <f t="shared" si="267"/>
        <v>3210</v>
      </c>
    </row>
    <row r="493" spans="1:14" ht="33.75" hidden="1" customHeight="1" x14ac:dyDescent="0.2">
      <c r="A493" s="213" t="s">
        <v>123</v>
      </c>
      <c r="B493" s="225">
        <v>800</v>
      </c>
      <c r="C493" s="206" t="s">
        <v>190</v>
      </c>
      <c r="D493" s="206" t="s">
        <v>194</v>
      </c>
      <c r="E493" s="214" t="s">
        <v>332</v>
      </c>
      <c r="F493" s="206"/>
      <c r="G493" s="210"/>
      <c r="H493" s="210"/>
      <c r="I493" s="211">
        <f>I494</f>
        <v>-1958.2</v>
      </c>
      <c r="J493" s="211">
        <f>J494</f>
        <v>-1958.2</v>
      </c>
      <c r="K493" s="211">
        <f>K494</f>
        <v>-1958.2</v>
      </c>
      <c r="L493" s="211">
        <f>L494</f>
        <v>-1958.2</v>
      </c>
      <c r="M493" s="211">
        <f t="shared" ref="M493:N493" si="268">M494</f>
        <v>-3916.4</v>
      </c>
      <c r="N493" s="211">
        <f t="shared" si="268"/>
        <v>-3916.4</v>
      </c>
    </row>
    <row r="494" spans="1:14" ht="15" hidden="1" x14ac:dyDescent="0.2">
      <c r="A494" s="213" t="s">
        <v>333</v>
      </c>
      <c r="B494" s="225">
        <v>800</v>
      </c>
      <c r="C494" s="206" t="s">
        <v>190</v>
      </c>
      <c r="D494" s="206" t="s">
        <v>194</v>
      </c>
      <c r="E494" s="214" t="s">
        <v>334</v>
      </c>
      <c r="F494" s="206"/>
      <c r="G494" s="210"/>
      <c r="H494" s="210"/>
      <c r="I494" s="211">
        <f>I495+I496+I497+I499+I502</f>
        <v>-1958.2</v>
      </c>
      <c r="J494" s="211">
        <f>J495+J496+J497+J499+J502</f>
        <v>-1958.2</v>
      </c>
      <c r="K494" s="211">
        <f>K495+K496+K497+K499+K502</f>
        <v>-1958.2</v>
      </c>
      <c r="L494" s="211">
        <f>L495+L496+L497+L499+L502</f>
        <v>-1958.2</v>
      </c>
      <c r="M494" s="211">
        <f t="shared" ref="M494:N494" si="269">M495+M496+M497+M499+M502</f>
        <v>-3916.4</v>
      </c>
      <c r="N494" s="211">
        <f t="shared" si="269"/>
        <v>-3916.4</v>
      </c>
    </row>
    <row r="495" spans="1:14" ht="15" hidden="1" x14ac:dyDescent="0.2">
      <c r="A495" s="213" t="s">
        <v>95</v>
      </c>
      <c r="B495" s="225">
        <v>800</v>
      </c>
      <c r="C495" s="206" t="s">
        <v>190</v>
      </c>
      <c r="D495" s="206" t="s">
        <v>194</v>
      </c>
      <c r="E495" s="214" t="s">
        <v>334</v>
      </c>
      <c r="F495" s="206" t="s">
        <v>96</v>
      </c>
      <c r="G495" s="210"/>
      <c r="H495" s="210"/>
      <c r="I495" s="211">
        <v>-1286.2</v>
      </c>
      <c r="J495" s="211">
        <f t="shared" ref="J495:J502" si="270">G495+I495</f>
        <v>-1286.2</v>
      </c>
      <c r="K495" s="211">
        <v>-1286.2</v>
      </c>
      <c r="L495" s="211">
        <f t="shared" ref="L495:L502" si="271">H495+J495</f>
        <v>-1286.2</v>
      </c>
      <c r="M495" s="211">
        <f t="shared" ref="M495:M502" si="272">I495+K495</f>
        <v>-2572.4</v>
      </c>
      <c r="N495" s="211">
        <f t="shared" ref="N495:N502" si="273">J495+L495</f>
        <v>-2572.4</v>
      </c>
    </row>
    <row r="496" spans="1:14" ht="15" hidden="1" x14ac:dyDescent="0.2">
      <c r="A496" s="213" t="s">
        <v>97</v>
      </c>
      <c r="B496" s="225">
        <v>800</v>
      </c>
      <c r="C496" s="206" t="s">
        <v>190</v>
      </c>
      <c r="D496" s="206" t="s">
        <v>194</v>
      </c>
      <c r="E496" s="214" t="s">
        <v>334</v>
      </c>
      <c r="F496" s="206" t="s">
        <v>98</v>
      </c>
      <c r="G496" s="210"/>
      <c r="H496" s="210"/>
      <c r="I496" s="211">
        <v>-152</v>
      </c>
      <c r="J496" s="211">
        <f t="shared" si="270"/>
        <v>-152</v>
      </c>
      <c r="K496" s="211">
        <v>-152</v>
      </c>
      <c r="L496" s="211">
        <f t="shared" si="271"/>
        <v>-152</v>
      </c>
      <c r="M496" s="211">
        <f t="shared" si="272"/>
        <v>-304</v>
      </c>
      <c r="N496" s="211">
        <f t="shared" si="273"/>
        <v>-304</v>
      </c>
    </row>
    <row r="497" spans="1:14" ht="17.25" hidden="1" customHeight="1" x14ac:dyDescent="0.2">
      <c r="A497" s="213" t="s">
        <v>99</v>
      </c>
      <c r="B497" s="225">
        <v>800</v>
      </c>
      <c r="C497" s="206" t="s">
        <v>190</v>
      </c>
      <c r="D497" s="206" t="s">
        <v>194</v>
      </c>
      <c r="E497" s="214" t="s">
        <v>334</v>
      </c>
      <c r="F497" s="206" t="s">
        <v>100</v>
      </c>
      <c r="G497" s="210"/>
      <c r="H497" s="210"/>
      <c r="I497" s="211">
        <v>-53</v>
      </c>
      <c r="J497" s="211">
        <f t="shared" si="270"/>
        <v>-53</v>
      </c>
      <c r="K497" s="211">
        <v>-53</v>
      </c>
      <c r="L497" s="211">
        <f t="shared" si="271"/>
        <v>-53</v>
      </c>
      <c r="M497" s="211">
        <f t="shared" si="272"/>
        <v>-106</v>
      </c>
      <c r="N497" s="211">
        <f t="shared" si="273"/>
        <v>-106</v>
      </c>
    </row>
    <row r="498" spans="1:14" ht="25.5" hidden="1" customHeight="1" x14ac:dyDescent="0.2">
      <c r="A498" s="213" t="s">
        <v>101</v>
      </c>
      <c r="B498" s="225">
        <v>800</v>
      </c>
      <c r="C498" s="206" t="s">
        <v>190</v>
      </c>
      <c r="D498" s="206" t="s">
        <v>194</v>
      </c>
      <c r="E498" s="214" t="s">
        <v>334</v>
      </c>
      <c r="F498" s="206" t="s">
        <v>102</v>
      </c>
      <c r="G498" s="210"/>
      <c r="H498" s="210"/>
      <c r="I498" s="211" t="e">
        <f>#REF!+G498</f>
        <v>#REF!</v>
      </c>
      <c r="J498" s="211" t="e">
        <f t="shared" si="270"/>
        <v>#REF!</v>
      </c>
      <c r="K498" s="211" t="e">
        <f>H498+I498</f>
        <v>#REF!</v>
      </c>
      <c r="L498" s="211" t="e">
        <f t="shared" si="271"/>
        <v>#REF!</v>
      </c>
      <c r="M498" s="211" t="e">
        <f t="shared" si="272"/>
        <v>#REF!</v>
      </c>
      <c r="N498" s="211" t="e">
        <f t="shared" si="273"/>
        <v>#REF!</v>
      </c>
    </row>
    <row r="499" spans="1:14" ht="15" hidden="1" customHeight="1" x14ac:dyDescent="0.2">
      <c r="A499" s="213" t="s">
        <v>93</v>
      </c>
      <c r="B499" s="225">
        <v>800</v>
      </c>
      <c r="C499" s="206" t="s">
        <v>190</v>
      </c>
      <c r="D499" s="206" t="s">
        <v>194</v>
      </c>
      <c r="E499" s="214" t="s">
        <v>334</v>
      </c>
      <c r="F499" s="206" t="s">
        <v>94</v>
      </c>
      <c r="G499" s="210"/>
      <c r="H499" s="210"/>
      <c r="I499" s="211">
        <v>-450</v>
      </c>
      <c r="J499" s="211">
        <f t="shared" si="270"/>
        <v>-450</v>
      </c>
      <c r="K499" s="211">
        <v>-450</v>
      </c>
      <c r="L499" s="211">
        <f t="shared" si="271"/>
        <v>-450</v>
      </c>
      <c r="M499" s="211">
        <f t="shared" si="272"/>
        <v>-900</v>
      </c>
      <c r="N499" s="211">
        <f t="shared" si="273"/>
        <v>-900</v>
      </c>
    </row>
    <row r="500" spans="1:14" ht="12.75" hidden="1" customHeight="1" x14ac:dyDescent="0.2">
      <c r="A500" s="213" t="s">
        <v>302</v>
      </c>
      <c r="B500" s="225">
        <v>800</v>
      </c>
      <c r="C500" s="206" t="s">
        <v>202</v>
      </c>
      <c r="D500" s="206" t="s">
        <v>212</v>
      </c>
      <c r="E500" s="214" t="s">
        <v>334</v>
      </c>
      <c r="F500" s="206" t="s">
        <v>303</v>
      </c>
      <c r="G500" s="210"/>
      <c r="H500" s="210"/>
      <c r="I500" s="211" t="e">
        <f>#REF!+G500</f>
        <v>#REF!</v>
      </c>
      <c r="J500" s="211" t="e">
        <f t="shared" si="270"/>
        <v>#REF!</v>
      </c>
      <c r="K500" s="211" t="e">
        <f>H500+I500</f>
        <v>#REF!</v>
      </c>
      <c r="L500" s="211" t="e">
        <f t="shared" si="271"/>
        <v>#REF!</v>
      </c>
      <c r="M500" s="211" t="e">
        <f t="shared" si="272"/>
        <v>#REF!</v>
      </c>
      <c r="N500" s="211" t="e">
        <f t="shared" si="273"/>
        <v>#REF!</v>
      </c>
    </row>
    <row r="501" spans="1:14" ht="12.75" hidden="1" customHeight="1" x14ac:dyDescent="0.2">
      <c r="A501" s="213" t="s">
        <v>63</v>
      </c>
      <c r="B501" s="225">
        <v>800</v>
      </c>
      <c r="C501" s="206" t="s">
        <v>190</v>
      </c>
      <c r="D501" s="206" t="s">
        <v>194</v>
      </c>
      <c r="E501" s="214" t="s">
        <v>334</v>
      </c>
      <c r="F501" s="206" t="s">
        <v>64</v>
      </c>
      <c r="G501" s="210"/>
      <c r="H501" s="210"/>
      <c r="I501" s="211" t="e">
        <f>#REF!+G501</f>
        <v>#REF!</v>
      </c>
      <c r="J501" s="211" t="e">
        <f t="shared" si="270"/>
        <v>#REF!</v>
      </c>
      <c r="K501" s="211" t="e">
        <f>H501+I501</f>
        <v>#REF!</v>
      </c>
      <c r="L501" s="211" t="e">
        <f t="shared" si="271"/>
        <v>#REF!</v>
      </c>
      <c r="M501" s="211" t="e">
        <f t="shared" si="272"/>
        <v>#REF!</v>
      </c>
      <c r="N501" s="211" t="e">
        <f t="shared" si="273"/>
        <v>#REF!</v>
      </c>
    </row>
    <row r="502" spans="1:14" ht="15" hidden="1" x14ac:dyDescent="0.2">
      <c r="A502" s="213" t="s">
        <v>103</v>
      </c>
      <c r="B502" s="225">
        <v>800</v>
      </c>
      <c r="C502" s="206" t="s">
        <v>190</v>
      </c>
      <c r="D502" s="206" t="s">
        <v>194</v>
      </c>
      <c r="E502" s="214" t="s">
        <v>334</v>
      </c>
      <c r="F502" s="206" t="s">
        <v>104</v>
      </c>
      <c r="G502" s="210"/>
      <c r="H502" s="210"/>
      <c r="I502" s="211">
        <v>-17</v>
      </c>
      <c r="J502" s="211">
        <f t="shared" si="270"/>
        <v>-17</v>
      </c>
      <c r="K502" s="211">
        <v>-17</v>
      </c>
      <c r="L502" s="211">
        <f t="shared" si="271"/>
        <v>-17</v>
      </c>
      <c r="M502" s="211">
        <f t="shared" si="272"/>
        <v>-34</v>
      </c>
      <c r="N502" s="211">
        <f t="shared" si="273"/>
        <v>-34</v>
      </c>
    </row>
    <row r="503" spans="1:14" ht="12.75" hidden="1" customHeight="1" x14ac:dyDescent="0.2">
      <c r="A503" s="213" t="s">
        <v>105</v>
      </c>
      <c r="B503" s="225">
        <v>800</v>
      </c>
      <c r="C503" s="206" t="s">
        <v>190</v>
      </c>
      <c r="D503" s="206" t="s">
        <v>194</v>
      </c>
      <c r="E503" s="214" t="s">
        <v>334</v>
      </c>
      <c r="F503" s="206" t="s">
        <v>106</v>
      </c>
      <c r="G503" s="210"/>
      <c r="H503" s="210"/>
      <c r="I503" s="211" t="e">
        <f>#REF!+G503</f>
        <v>#REF!</v>
      </c>
      <c r="J503" s="211" t="e">
        <f>#REF!+I503</f>
        <v>#REF!</v>
      </c>
      <c r="K503" s="211" t="e">
        <f>#REF!+I503</f>
        <v>#REF!</v>
      </c>
      <c r="L503" s="211" t="e">
        <f>F503+J503</f>
        <v>#REF!</v>
      </c>
      <c r="M503" s="211" t="e">
        <f t="shared" ref="M503:N503" si="274">G503+K503</f>
        <v>#REF!</v>
      </c>
      <c r="N503" s="211" t="e">
        <f t="shared" si="274"/>
        <v>#REF!</v>
      </c>
    </row>
    <row r="504" spans="1:14" ht="15" hidden="1" x14ac:dyDescent="0.2">
      <c r="A504" s="213" t="s">
        <v>309</v>
      </c>
      <c r="B504" s="225">
        <v>800</v>
      </c>
      <c r="C504" s="206" t="s">
        <v>190</v>
      </c>
      <c r="D504" s="206" t="s">
        <v>194</v>
      </c>
      <c r="E504" s="214" t="s">
        <v>310</v>
      </c>
      <c r="F504" s="206"/>
      <c r="G504" s="210"/>
      <c r="H504" s="210"/>
      <c r="I504" s="211">
        <f>I505</f>
        <v>-1321.6</v>
      </c>
      <c r="J504" s="211">
        <f>J505</f>
        <v>-1321.6</v>
      </c>
      <c r="K504" s="211">
        <f>K505</f>
        <v>-1321.6</v>
      </c>
      <c r="L504" s="211">
        <f>L505</f>
        <v>-1321.6</v>
      </c>
      <c r="M504" s="211">
        <f t="shared" ref="M504:N504" si="275">M505</f>
        <v>-2643.2</v>
      </c>
      <c r="N504" s="211">
        <f t="shared" si="275"/>
        <v>-2643.2</v>
      </c>
    </row>
    <row r="505" spans="1:14" ht="15" hidden="1" x14ac:dyDescent="0.2">
      <c r="A505" s="213" t="s">
        <v>95</v>
      </c>
      <c r="B505" s="225">
        <v>800</v>
      </c>
      <c r="C505" s="206" t="s">
        <v>190</v>
      </c>
      <c r="D505" s="206" t="s">
        <v>194</v>
      </c>
      <c r="E505" s="214" t="s">
        <v>310</v>
      </c>
      <c r="F505" s="206" t="s">
        <v>96</v>
      </c>
      <c r="G505" s="210"/>
      <c r="H505" s="210"/>
      <c r="I505" s="211">
        <v>-1321.6</v>
      </c>
      <c r="J505" s="211">
        <f>G505+I505</f>
        <v>-1321.6</v>
      </c>
      <c r="K505" s="211">
        <v>-1321.6</v>
      </c>
      <c r="L505" s="211">
        <f>H505+J505</f>
        <v>-1321.6</v>
      </c>
      <c r="M505" s="211">
        <f t="shared" ref="M505:N505" si="276">I505+K505</f>
        <v>-2643.2</v>
      </c>
      <c r="N505" s="211">
        <f t="shared" si="276"/>
        <v>-2643.2</v>
      </c>
    </row>
    <row r="506" spans="1:14" ht="29.25" hidden="1" customHeight="1" x14ac:dyDescent="0.2">
      <c r="A506" s="213" t="s">
        <v>450</v>
      </c>
      <c r="B506" s="225">
        <v>800</v>
      </c>
      <c r="C506" s="206" t="s">
        <v>190</v>
      </c>
      <c r="D506" s="206" t="s">
        <v>194</v>
      </c>
      <c r="E506" s="214" t="s">
        <v>448</v>
      </c>
      <c r="F506" s="206"/>
      <c r="G506" s="211">
        <f t="shared" ref="G506:K506" si="277">G507+G509</f>
        <v>0</v>
      </c>
      <c r="H506" s="211"/>
      <c r="I506" s="211">
        <f t="shared" si="277"/>
        <v>-3138.3999999999996</v>
      </c>
      <c r="J506" s="211" t="e">
        <f t="shared" si="277"/>
        <v>#REF!</v>
      </c>
      <c r="K506" s="211">
        <f t="shared" si="277"/>
        <v>-3138.3999999999996</v>
      </c>
      <c r="L506" s="211" t="e">
        <f>L507+L509</f>
        <v>#REF!</v>
      </c>
      <c r="M506" s="211" t="e">
        <f t="shared" ref="M506:N506" si="278">M507+M509</f>
        <v>#REF!</v>
      </c>
      <c r="N506" s="211" t="e">
        <f t="shared" si="278"/>
        <v>#REF!</v>
      </c>
    </row>
    <row r="507" spans="1:14" ht="18.75" hidden="1" customHeight="1" x14ac:dyDescent="0.2">
      <c r="A507" s="213" t="s">
        <v>449</v>
      </c>
      <c r="B507" s="225">
        <v>800</v>
      </c>
      <c r="C507" s="206" t="s">
        <v>190</v>
      </c>
      <c r="D507" s="206" t="s">
        <v>194</v>
      </c>
      <c r="E507" s="214" t="s">
        <v>483</v>
      </c>
      <c r="F507" s="206"/>
      <c r="G507" s="210"/>
      <c r="H507" s="210"/>
      <c r="I507" s="211">
        <f>I508</f>
        <v>-1512.8</v>
      </c>
      <c r="J507" s="211" t="e">
        <f>J508</f>
        <v>#REF!</v>
      </c>
      <c r="K507" s="211">
        <f>K508</f>
        <v>-1512.8</v>
      </c>
      <c r="L507" s="211" t="e">
        <f>L508</f>
        <v>#REF!</v>
      </c>
      <c r="M507" s="211" t="e">
        <f t="shared" ref="M507:N507" si="279">M508</f>
        <v>#REF!</v>
      </c>
      <c r="N507" s="211" t="e">
        <f t="shared" si="279"/>
        <v>#REF!</v>
      </c>
    </row>
    <row r="508" spans="1:14" ht="15.75" hidden="1" customHeight="1" x14ac:dyDescent="0.2">
      <c r="A508" s="213" t="s">
        <v>95</v>
      </c>
      <c r="B508" s="225">
        <v>800</v>
      </c>
      <c r="C508" s="206" t="s">
        <v>190</v>
      </c>
      <c r="D508" s="206" t="s">
        <v>194</v>
      </c>
      <c r="E508" s="214" t="s">
        <v>483</v>
      </c>
      <c r="F508" s="206" t="s">
        <v>96</v>
      </c>
      <c r="G508" s="210"/>
      <c r="H508" s="210"/>
      <c r="I508" s="211">
        <v>-1512.8</v>
      </c>
      <c r="J508" s="211" t="e">
        <f>#REF!+I508</f>
        <v>#REF!</v>
      </c>
      <c r="K508" s="211">
        <v>-1512.8</v>
      </c>
      <c r="L508" s="211" t="e">
        <f>#REF!+J508</f>
        <v>#REF!</v>
      </c>
      <c r="M508" s="211" t="e">
        <f>#REF!+K508</f>
        <v>#REF!</v>
      </c>
      <c r="N508" s="211" t="e">
        <f>#REF!+L508</f>
        <v>#REF!</v>
      </c>
    </row>
    <row r="509" spans="1:14" ht="27.75" hidden="1" customHeight="1" x14ac:dyDescent="0.2">
      <c r="A509" s="213" t="s">
        <v>716</v>
      </c>
      <c r="B509" s="225">
        <v>800</v>
      </c>
      <c r="C509" s="206" t="s">
        <v>190</v>
      </c>
      <c r="D509" s="206" t="s">
        <v>194</v>
      </c>
      <c r="E509" s="214" t="s">
        <v>484</v>
      </c>
      <c r="F509" s="206"/>
      <c r="G509" s="210"/>
      <c r="H509" s="210"/>
      <c r="I509" s="211">
        <f>I510+I511+I512+I513+I514</f>
        <v>-1625.6</v>
      </c>
      <c r="J509" s="211" t="e">
        <f>J510+J511+J512+J513+J514</f>
        <v>#REF!</v>
      </c>
      <c r="K509" s="211">
        <f>K510+K511+K512+K513+K514</f>
        <v>-1625.6</v>
      </c>
      <c r="L509" s="211" t="e">
        <f>L510+L511+L512+L513+L514</f>
        <v>#REF!</v>
      </c>
      <c r="M509" s="211" t="e">
        <f t="shared" ref="M509:N509" si="280">M510+M511+M512+M513+M514</f>
        <v>#REF!</v>
      </c>
      <c r="N509" s="211" t="e">
        <f t="shared" si="280"/>
        <v>#REF!</v>
      </c>
    </row>
    <row r="510" spans="1:14" s="20" customFormat="1" ht="13.5" hidden="1" customHeight="1" x14ac:dyDescent="0.2">
      <c r="A510" s="213" t="s">
        <v>95</v>
      </c>
      <c r="B510" s="225">
        <v>800</v>
      </c>
      <c r="C510" s="206" t="s">
        <v>190</v>
      </c>
      <c r="D510" s="206" t="s">
        <v>194</v>
      </c>
      <c r="E510" s="214" t="s">
        <v>484</v>
      </c>
      <c r="F510" s="206" t="s">
        <v>96</v>
      </c>
      <c r="G510" s="210"/>
      <c r="H510" s="210"/>
      <c r="I510" s="211">
        <v>-1288.5999999999999</v>
      </c>
      <c r="J510" s="211" t="e">
        <f>#REF!+I510</f>
        <v>#REF!</v>
      </c>
      <c r="K510" s="211">
        <v>-1288.5999999999999</v>
      </c>
      <c r="L510" s="211" t="e">
        <f>#REF!+J510</f>
        <v>#REF!</v>
      </c>
      <c r="M510" s="211" t="e">
        <f>#REF!+K510</f>
        <v>#REF!</v>
      </c>
      <c r="N510" s="211" t="e">
        <f>#REF!+L510</f>
        <v>#REF!</v>
      </c>
    </row>
    <row r="511" spans="1:14" ht="13.5" hidden="1" customHeight="1" x14ac:dyDescent="0.2">
      <c r="A511" s="213" t="s">
        <v>97</v>
      </c>
      <c r="B511" s="225">
        <v>800</v>
      </c>
      <c r="C511" s="206" t="s">
        <v>190</v>
      </c>
      <c r="D511" s="206" t="s">
        <v>194</v>
      </c>
      <c r="E511" s="214" t="s">
        <v>484</v>
      </c>
      <c r="F511" s="225" t="s">
        <v>98</v>
      </c>
      <c r="G511" s="210"/>
      <c r="H511" s="210"/>
      <c r="I511" s="211">
        <v>-35</v>
      </c>
      <c r="J511" s="211" t="e">
        <f>#REF!+I511</f>
        <v>#REF!</v>
      </c>
      <c r="K511" s="211">
        <v>-35</v>
      </c>
      <c r="L511" s="211" t="e">
        <f>#REF!+J511</f>
        <v>#REF!</v>
      </c>
      <c r="M511" s="211" t="e">
        <f>#REF!+K511</f>
        <v>#REF!</v>
      </c>
      <c r="N511" s="211" t="e">
        <f>#REF!+L511</f>
        <v>#REF!</v>
      </c>
    </row>
    <row r="512" spans="1:14" ht="28.5" hidden="1" customHeight="1" x14ac:dyDescent="0.2">
      <c r="A512" s="213" t="s">
        <v>99</v>
      </c>
      <c r="B512" s="225">
        <v>800</v>
      </c>
      <c r="C512" s="206" t="s">
        <v>190</v>
      </c>
      <c r="D512" s="206" t="s">
        <v>194</v>
      </c>
      <c r="E512" s="214" t="s">
        <v>484</v>
      </c>
      <c r="F512" s="206" t="s">
        <v>100</v>
      </c>
      <c r="G512" s="210"/>
      <c r="H512" s="210"/>
      <c r="I512" s="211">
        <v>-85</v>
      </c>
      <c r="J512" s="211" t="e">
        <f>#REF!+I512</f>
        <v>#REF!</v>
      </c>
      <c r="K512" s="211">
        <v>-85</v>
      </c>
      <c r="L512" s="211" t="e">
        <f>#REF!+J512</f>
        <v>#REF!</v>
      </c>
      <c r="M512" s="211" t="e">
        <f>#REF!+K512</f>
        <v>#REF!</v>
      </c>
      <c r="N512" s="211" t="e">
        <f>#REF!+L512</f>
        <v>#REF!</v>
      </c>
    </row>
    <row r="513" spans="1:14" ht="23.25" hidden="1" customHeight="1" x14ac:dyDescent="0.2">
      <c r="A513" s="213" t="s">
        <v>93</v>
      </c>
      <c r="B513" s="225">
        <v>800</v>
      </c>
      <c r="C513" s="206" t="s">
        <v>190</v>
      </c>
      <c r="D513" s="206" t="s">
        <v>194</v>
      </c>
      <c r="E513" s="214" t="s">
        <v>484</v>
      </c>
      <c r="F513" s="206" t="s">
        <v>94</v>
      </c>
      <c r="G513" s="210"/>
      <c r="H513" s="210"/>
      <c r="I513" s="211">
        <v>-200</v>
      </c>
      <c r="J513" s="211" t="e">
        <f>#REF!+I513</f>
        <v>#REF!</v>
      </c>
      <c r="K513" s="211">
        <v>-200</v>
      </c>
      <c r="L513" s="211" t="e">
        <f>#REF!+J513</f>
        <v>#REF!</v>
      </c>
      <c r="M513" s="211" t="e">
        <f>#REF!+K513</f>
        <v>#REF!</v>
      </c>
      <c r="N513" s="211" t="e">
        <f>#REF!+L513</f>
        <v>#REF!</v>
      </c>
    </row>
    <row r="514" spans="1:14" s="20" customFormat="1" ht="18.75" hidden="1" customHeight="1" x14ac:dyDescent="0.2">
      <c r="A514" s="213" t="s">
        <v>103</v>
      </c>
      <c r="B514" s="206">
        <v>800</v>
      </c>
      <c r="C514" s="206" t="s">
        <v>190</v>
      </c>
      <c r="D514" s="206" t="s">
        <v>194</v>
      </c>
      <c r="E514" s="206" t="s">
        <v>484</v>
      </c>
      <c r="F514" s="206" t="s">
        <v>104</v>
      </c>
      <c r="G514" s="210"/>
      <c r="H514" s="210"/>
      <c r="I514" s="211">
        <v>-17</v>
      </c>
      <c r="J514" s="211" t="e">
        <f>#REF!+I514</f>
        <v>#REF!</v>
      </c>
      <c r="K514" s="211">
        <v>-17</v>
      </c>
      <c r="L514" s="211" t="e">
        <f>#REF!+J514</f>
        <v>#REF!</v>
      </c>
      <c r="M514" s="211" t="e">
        <f>#REF!+K514</f>
        <v>#REF!</v>
      </c>
      <c r="N514" s="211" t="e">
        <f>#REF!+L514</f>
        <v>#REF!</v>
      </c>
    </row>
    <row r="515" spans="1:14" s="20" customFormat="1" ht="33" customHeight="1" x14ac:dyDescent="0.2">
      <c r="A515" s="213" t="s">
        <v>450</v>
      </c>
      <c r="B515" s="206">
        <v>800</v>
      </c>
      <c r="C515" s="206" t="s">
        <v>190</v>
      </c>
      <c r="D515" s="206" t="s">
        <v>194</v>
      </c>
      <c r="E515" s="206" t="s">
        <v>845</v>
      </c>
      <c r="F515" s="206"/>
      <c r="G515" s="219">
        <f>G516+G519</f>
        <v>0</v>
      </c>
      <c r="H515" s="219">
        <f t="shared" ref="H515:N515" si="281">H516</f>
        <v>1495</v>
      </c>
      <c r="I515" s="219">
        <f t="shared" si="281"/>
        <v>0</v>
      </c>
      <c r="J515" s="219">
        <f t="shared" si="281"/>
        <v>1495</v>
      </c>
      <c r="K515" s="219">
        <f t="shared" si="281"/>
        <v>0</v>
      </c>
      <c r="L515" s="219">
        <f t="shared" si="281"/>
        <v>1502</v>
      </c>
      <c r="M515" s="219">
        <f t="shared" si="281"/>
        <v>0</v>
      </c>
      <c r="N515" s="219">
        <f t="shared" si="281"/>
        <v>1502</v>
      </c>
    </row>
    <row r="516" spans="1:14" s="20" customFormat="1" ht="18.75" customHeight="1" x14ac:dyDescent="0.2">
      <c r="A516" s="213" t="s">
        <v>449</v>
      </c>
      <c r="B516" s="206">
        <v>800</v>
      </c>
      <c r="C516" s="206" t="s">
        <v>190</v>
      </c>
      <c r="D516" s="206" t="s">
        <v>194</v>
      </c>
      <c r="E516" s="206" t="s">
        <v>874</v>
      </c>
      <c r="F516" s="206"/>
      <c r="G516" s="210"/>
      <c r="H516" s="211">
        <f>H517+H518</f>
        <v>1495</v>
      </c>
      <c r="I516" s="211">
        <f>I517+I518</f>
        <v>0</v>
      </c>
      <c r="J516" s="211">
        <f>H516+I516</f>
        <v>1495</v>
      </c>
      <c r="K516" s="211">
        <f>K517+K518</f>
        <v>0</v>
      </c>
      <c r="L516" s="211">
        <f>L517+L518</f>
        <v>1502</v>
      </c>
      <c r="M516" s="211">
        <f t="shared" ref="M516:N516" si="282">M517+M518</f>
        <v>0</v>
      </c>
      <c r="N516" s="211">
        <f t="shared" si="282"/>
        <v>1502</v>
      </c>
    </row>
    <row r="517" spans="1:14" s="20" customFormat="1" ht="18.75" customHeight="1" x14ac:dyDescent="0.2">
      <c r="A517" s="213" t="s">
        <v>95</v>
      </c>
      <c r="B517" s="206">
        <v>800</v>
      </c>
      <c r="C517" s="206" t="s">
        <v>190</v>
      </c>
      <c r="D517" s="206" t="s">
        <v>194</v>
      </c>
      <c r="E517" s="206" t="s">
        <v>874</v>
      </c>
      <c r="F517" s="206" t="s">
        <v>96</v>
      </c>
      <c r="G517" s="210"/>
      <c r="H517" s="211">
        <v>1495</v>
      </c>
      <c r="I517" s="211">
        <v>-347</v>
      </c>
      <c r="J517" s="211">
        <f>H517+I517</f>
        <v>1148</v>
      </c>
      <c r="K517" s="211">
        <v>0</v>
      </c>
      <c r="L517" s="211">
        <v>1154</v>
      </c>
      <c r="M517" s="211">
        <v>0</v>
      </c>
      <c r="N517" s="211">
        <v>1154</v>
      </c>
    </row>
    <row r="518" spans="1:14" s="20" customFormat="1" ht="32.25" customHeight="1" x14ac:dyDescent="0.2">
      <c r="A518" s="267" t="s">
        <v>877</v>
      </c>
      <c r="B518" s="206">
        <v>800</v>
      </c>
      <c r="C518" s="206" t="s">
        <v>190</v>
      </c>
      <c r="D518" s="206" t="s">
        <v>194</v>
      </c>
      <c r="E518" s="206" t="s">
        <v>874</v>
      </c>
      <c r="F518" s="206" t="s">
        <v>875</v>
      </c>
      <c r="G518" s="210"/>
      <c r="H518" s="211">
        <v>0</v>
      </c>
      <c r="I518" s="211">
        <v>347</v>
      </c>
      <c r="J518" s="211">
        <f>H518+I518</f>
        <v>347</v>
      </c>
      <c r="K518" s="211">
        <v>0</v>
      </c>
      <c r="L518" s="211">
        <v>348</v>
      </c>
      <c r="M518" s="211">
        <v>0</v>
      </c>
      <c r="N518" s="211">
        <v>348</v>
      </c>
    </row>
    <row r="519" spans="1:14" s="20" customFormat="1" ht="26.25" customHeight="1" x14ac:dyDescent="0.2">
      <c r="A519" s="213" t="s">
        <v>716</v>
      </c>
      <c r="B519" s="206">
        <v>800</v>
      </c>
      <c r="C519" s="206" t="s">
        <v>190</v>
      </c>
      <c r="D519" s="206" t="s">
        <v>194</v>
      </c>
      <c r="E519" s="206" t="s">
        <v>845</v>
      </c>
      <c r="F519" s="206"/>
      <c r="G519" s="219">
        <f>G520+G523+G524+G525+G526</f>
        <v>0</v>
      </c>
      <c r="H519" s="219">
        <f>H520+H521+H522+H523+H524+H525+H526+H527</f>
        <v>1855</v>
      </c>
      <c r="I519" s="219">
        <f>I520+I521+I522+I523+I524+I525+I526+I527</f>
        <v>0</v>
      </c>
      <c r="J519" s="219">
        <f>J520+J521+J522+J523+J524+J525+J526+J527</f>
        <v>1855</v>
      </c>
      <c r="K519" s="219">
        <f>K520+K521+K522+K523+K524+K525+K526+K527+K528</f>
        <v>0</v>
      </c>
      <c r="L519" s="219">
        <f>L520+L521+L522+L523+L524+L525+L526</f>
        <v>1924</v>
      </c>
      <c r="M519" s="219">
        <f t="shared" ref="M519:N519" si="283">M520+M521+M522+M523+M524+M525+M526</f>
        <v>-216</v>
      </c>
      <c r="N519" s="219">
        <f t="shared" si="283"/>
        <v>1708</v>
      </c>
    </row>
    <row r="520" spans="1:14" s="20" customFormat="1" ht="18.75" customHeight="1" x14ac:dyDescent="0.2">
      <c r="A520" s="213" t="s">
        <v>95</v>
      </c>
      <c r="B520" s="206">
        <v>800</v>
      </c>
      <c r="C520" s="206" t="s">
        <v>190</v>
      </c>
      <c r="D520" s="206" t="s">
        <v>194</v>
      </c>
      <c r="E520" s="206" t="s">
        <v>845</v>
      </c>
      <c r="F520" s="206" t="s">
        <v>96</v>
      </c>
      <c r="G520" s="210"/>
      <c r="H520" s="211">
        <v>1384</v>
      </c>
      <c r="I520" s="211">
        <v>-321</v>
      </c>
      <c r="J520" s="211">
        <f>H520+I520</f>
        <v>1063</v>
      </c>
      <c r="K520" s="211">
        <v>0</v>
      </c>
      <c r="L520" s="211">
        <v>1081</v>
      </c>
      <c r="M520" s="211">
        <v>36</v>
      </c>
      <c r="N520" s="211">
        <f>L520+M520</f>
        <v>1117</v>
      </c>
    </row>
    <row r="521" spans="1:14" s="20" customFormat="1" ht="18.75" customHeight="1" x14ac:dyDescent="0.2">
      <c r="A521" s="213" t="s">
        <v>97</v>
      </c>
      <c r="B521" s="206">
        <v>800</v>
      </c>
      <c r="C521" s="206" t="s">
        <v>190</v>
      </c>
      <c r="D521" s="206" t="s">
        <v>194</v>
      </c>
      <c r="E521" s="206" t="s">
        <v>845</v>
      </c>
      <c r="F521" s="206" t="s">
        <v>98</v>
      </c>
      <c r="G521" s="210"/>
      <c r="H521" s="211">
        <v>230</v>
      </c>
      <c r="I521" s="211">
        <v>-200</v>
      </c>
      <c r="J521" s="211">
        <f t="shared" ref="J521:J527" si="284">H521+I521</f>
        <v>30</v>
      </c>
      <c r="K521" s="211">
        <v>0</v>
      </c>
      <c r="L521" s="211">
        <v>20</v>
      </c>
      <c r="M521" s="211">
        <v>-20</v>
      </c>
      <c r="N521" s="211">
        <f t="shared" ref="N521:N526" si="285">L521+M521</f>
        <v>0</v>
      </c>
    </row>
    <row r="522" spans="1:14" s="20" customFormat="1" ht="41.25" customHeight="1" x14ac:dyDescent="0.2">
      <c r="A522" s="267" t="s">
        <v>883</v>
      </c>
      <c r="B522" s="206">
        <v>800</v>
      </c>
      <c r="C522" s="206" t="s">
        <v>190</v>
      </c>
      <c r="D522" s="206" t="s">
        <v>194</v>
      </c>
      <c r="E522" s="206" t="s">
        <v>845</v>
      </c>
      <c r="F522" s="206" t="s">
        <v>882</v>
      </c>
      <c r="G522" s="210"/>
      <c r="H522" s="211">
        <v>0</v>
      </c>
      <c r="I522" s="211">
        <v>200</v>
      </c>
      <c r="J522" s="211">
        <f t="shared" si="284"/>
        <v>200</v>
      </c>
      <c r="K522" s="211">
        <v>0</v>
      </c>
      <c r="L522" s="211">
        <v>200</v>
      </c>
      <c r="M522" s="211">
        <v>4</v>
      </c>
      <c r="N522" s="211">
        <f t="shared" si="285"/>
        <v>204</v>
      </c>
    </row>
    <row r="523" spans="1:14" s="20" customFormat="1" ht="35.25" customHeight="1" x14ac:dyDescent="0.2">
      <c r="A523" s="267" t="s">
        <v>877</v>
      </c>
      <c r="B523" s="206">
        <v>800</v>
      </c>
      <c r="C523" s="206" t="s">
        <v>190</v>
      </c>
      <c r="D523" s="206" t="s">
        <v>194</v>
      </c>
      <c r="E523" s="206" t="s">
        <v>845</v>
      </c>
      <c r="F523" s="206" t="s">
        <v>875</v>
      </c>
      <c r="G523" s="210"/>
      <c r="H523" s="211">
        <v>0</v>
      </c>
      <c r="I523" s="211">
        <v>321</v>
      </c>
      <c r="J523" s="211">
        <f t="shared" si="284"/>
        <v>321</v>
      </c>
      <c r="K523" s="211">
        <v>0</v>
      </c>
      <c r="L523" s="211">
        <v>327</v>
      </c>
      <c r="M523" s="211">
        <v>10</v>
      </c>
      <c r="N523" s="211">
        <f t="shared" si="285"/>
        <v>337</v>
      </c>
    </row>
    <row r="524" spans="1:14" s="20" customFormat="1" ht="18.75" customHeight="1" x14ac:dyDescent="0.2">
      <c r="A524" s="213" t="s">
        <v>99</v>
      </c>
      <c r="B524" s="206">
        <v>800</v>
      </c>
      <c r="C524" s="206" t="s">
        <v>190</v>
      </c>
      <c r="D524" s="206" t="s">
        <v>194</v>
      </c>
      <c r="E524" s="206" t="s">
        <v>845</v>
      </c>
      <c r="F524" s="206" t="s">
        <v>100</v>
      </c>
      <c r="G524" s="210"/>
      <c r="H524" s="211">
        <v>31</v>
      </c>
      <c r="I524" s="211">
        <v>0</v>
      </c>
      <c r="J524" s="211">
        <f t="shared" si="284"/>
        <v>31</v>
      </c>
      <c r="K524" s="211">
        <v>0</v>
      </c>
      <c r="L524" s="211">
        <v>63</v>
      </c>
      <c r="M524" s="211">
        <v>-63</v>
      </c>
      <c r="N524" s="211">
        <f t="shared" si="285"/>
        <v>0</v>
      </c>
    </row>
    <row r="525" spans="1:14" s="20" customFormat="1" ht="18.75" customHeight="1" x14ac:dyDescent="0.2">
      <c r="A525" s="213" t="s">
        <v>93</v>
      </c>
      <c r="B525" s="206">
        <v>800</v>
      </c>
      <c r="C525" s="206" t="s">
        <v>190</v>
      </c>
      <c r="D525" s="206" t="s">
        <v>194</v>
      </c>
      <c r="E525" s="206" t="s">
        <v>845</v>
      </c>
      <c r="F525" s="206" t="s">
        <v>94</v>
      </c>
      <c r="G525" s="210"/>
      <c r="H525" s="211">
        <v>200</v>
      </c>
      <c r="I525" s="211">
        <v>0</v>
      </c>
      <c r="J525" s="211">
        <f t="shared" si="284"/>
        <v>200</v>
      </c>
      <c r="K525" s="211">
        <v>0</v>
      </c>
      <c r="L525" s="211">
        <v>230</v>
      </c>
      <c r="M525" s="211">
        <v>-180</v>
      </c>
      <c r="N525" s="211">
        <f t="shared" si="285"/>
        <v>50</v>
      </c>
    </row>
    <row r="526" spans="1:14" s="20" customFormat="1" ht="18.75" customHeight="1" x14ac:dyDescent="0.2">
      <c r="A526" s="213" t="s">
        <v>103</v>
      </c>
      <c r="B526" s="206">
        <v>800</v>
      </c>
      <c r="C526" s="206" t="s">
        <v>190</v>
      </c>
      <c r="D526" s="206" t="s">
        <v>194</v>
      </c>
      <c r="E526" s="206" t="s">
        <v>845</v>
      </c>
      <c r="F526" s="206" t="s">
        <v>104</v>
      </c>
      <c r="G526" s="210"/>
      <c r="H526" s="211">
        <v>10</v>
      </c>
      <c r="I526" s="211">
        <v>-0.62</v>
      </c>
      <c r="J526" s="211">
        <f t="shared" si="284"/>
        <v>9.3800000000000008</v>
      </c>
      <c r="K526" s="211">
        <v>-0.04</v>
      </c>
      <c r="L526" s="211">
        <v>3</v>
      </c>
      <c r="M526" s="211">
        <v>-3</v>
      </c>
      <c r="N526" s="211">
        <f t="shared" si="285"/>
        <v>0</v>
      </c>
    </row>
    <row r="527" spans="1:14" s="20" customFormat="1" ht="18.75" hidden="1" customHeight="1" x14ac:dyDescent="0.2">
      <c r="A527" s="213" t="s">
        <v>398</v>
      </c>
      <c r="B527" s="206">
        <v>800</v>
      </c>
      <c r="C527" s="206" t="s">
        <v>190</v>
      </c>
      <c r="D527" s="206" t="s">
        <v>194</v>
      </c>
      <c r="E527" s="206" t="s">
        <v>845</v>
      </c>
      <c r="F527" s="206" t="s">
        <v>106</v>
      </c>
      <c r="G527" s="210"/>
      <c r="H527" s="211">
        <v>0</v>
      </c>
      <c r="I527" s="211">
        <v>0.62</v>
      </c>
      <c r="J527" s="211">
        <f t="shared" si="284"/>
        <v>0.62</v>
      </c>
      <c r="K527" s="211">
        <v>0</v>
      </c>
      <c r="L527" s="211">
        <v>0</v>
      </c>
      <c r="M527" s="211"/>
      <c r="N527" s="211">
        <v>0</v>
      </c>
    </row>
    <row r="528" spans="1:14" s="20" customFormat="1" ht="18.75" hidden="1" customHeight="1" x14ac:dyDescent="0.2">
      <c r="A528" s="213" t="s">
        <v>885</v>
      </c>
      <c r="B528" s="206">
        <v>800</v>
      </c>
      <c r="C528" s="206" t="s">
        <v>190</v>
      </c>
      <c r="D528" s="206" t="s">
        <v>194</v>
      </c>
      <c r="E528" s="206" t="s">
        <v>845</v>
      </c>
      <c r="F528" s="206" t="s">
        <v>884</v>
      </c>
      <c r="G528" s="210"/>
      <c r="H528" s="211"/>
      <c r="I528" s="211"/>
      <c r="J528" s="211"/>
      <c r="K528" s="211">
        <v>0.04</v>
      </c>
      <c r="L528" s="211">
        <v>0</v>
      </c>
      <c r="M528" s="211"/>
      <c r="N528" s="211">
        <v>0</v>
      </c>
    </row>
    <row r="529" spans="1:14" s="20" customFormat="1" ht="30.75" customHeight="1" x14ac:dyDescent="0.2">
      <c r="A529" s="299" t="s">
        <v>199</v>
      </c>
      <c r="B529" s="204" t="s">
        <v>680</v>
      </c>
      <c r="C529" s="204" t="s">
        <v>190</v>
      </c>
      <c r="D529" s="204" t="s">
        <v>200</v>
      </c>
      <c r="E529" s="204"/>
      <c r="F529" s="206"/>
      <c r="G529" s="211">
        <f>G530+G536</f>
        <v>0</v>
      </c>
      <c r="H529" s="211">
        <f t="shared" ref="H529:L529" si="286">H536</f>
        <v>1079.5</v>
      </c>
      <c r="I529" s="211">
        <f t="shared" si="286"/>
        <v>0</v>
      </c>
      <c r="J529" s="211">
        <f t="shared" si="286"/>
        <v>1079.5</v>
      </c>
      <c r="K529" s="211">
        <f t="shared" si="286"/>
        <v>0</v>
      </c>
      <c r="L529" s="211">
        <f t="shared" si="286"/>
        <v>1066</v>
      </c>
      <c r="M529" s="211">
        <f t="shared" ref="M529:N529" si="287">M536</f>
        <v>-109</v>
      </c>
      <c r="N529" s="211">
        <f t="shared" si="287"/>
        <v>957</v>
      </c>
    </row>
    <row r="530" spans="1:14" ht="21" hidden="1" customHeight="1" x14ac:dyDescent="0.2">
      <c r="A530" s="213" t="s">
        <v>449</v>
      </c>
      <c r="B530" s="225">
        <v>800</v>
      </c>
      <c r="C530" s="206" t="s">
        <v>190</v>
      </c>
      <c r="D530" s="206" t="s">
        <v>200</v>
      </c>
      <c r="E530" s="214" t="s">
        <v>483</v>
      </c>
      <c r="F530" s="206"/>
      <c r="G530" s="210"/>
      <c r="H530" s="210"/>
      <c r="I530" s="211">
        <f>I531+I532+I533+I534+I535</f>
        <v>-836</v>
      </c>
      <c r="J530" s="211" t="e">
        <f>J531+J532+J533+J534+J535</f>
        <v>#REF!</v>
      </c>
      <c r="K530" s="211">
        <f>K531+K532+K533+K534+K535</f>
        <v>-836</v>
      </c>
      <c r="L530" s="211" t="e">
        <f>L531+L532+L533+L534+L535</f>
        <v>#REF!</v>
      </c>
      <c r="M530" s="211" t="e">
        <f t="shared" ref="M530:N530" si="288">M531+M532+M533+M534+M535</f>
        <v>#REF!</v>
      </c>
      <c r="N530" s="211" t="e">
        <f t="shared" si="288"/>
        <v>#REF!</v>
      </c>
    </row>
    <row r="531" spans="1:14" ht="13.5" hidden="1" customHeight="1" x14ac:dyDescent="0.2">
      <c r="A531" s="213" t="s">
        <v>95</v>
      </c>
      <c r="B531" s="225">
        <v>800</v>
      </c>
      <c r="C531" s="206" t="s">
        <v>190</v>
      </c>
      <c r="D531" s="206" t="s">
        <v>200</v>
      </c>
      <c r="E531" s="214" t="s">
        <v>483</v>
      </c>
      <c r="F531" s="206" t="s">
        <v>96</v>
      </c>
      <c r="G531" s="210"/>
      <c r="H531" s="210"/>
      <c r="I531" s="211">
        <v>-750</v>
      </c>
      <c r="J531" s="211" t="e">
        <f>#REF!+I531</f>
        <v>#REF!</v>
      </c>
      <c r="K531" s="211">
        <v>-750</v>
      </c>
      <c r="L531" s="211" t="e">
        <f>#REF!+J531</f>
        <v>#REF!</v>
      </c>
      <c r="M531" s="211" t="e">
        <f>#REF!+K531</f>
        <v>#REF!</v>
      </c>
      <c r="N531" s="211" t="e">
        <f>#REF!+L531</f>
        <v>#REF!</v>
      </c>
    </row>
    <row r="532" spans="1:14" ht="13.5" hidden="1" customHeight="1" x14ac:dyDescent="0.2">
      <c r="A532" s="213" t="s">
        <v>97</v>
      </c>
      <c r="B532" s="225">
        <v>800</v>
      </c>
      <c r="C532" s="206" t="s">
        <v>190</v>
      </c>
      <c r="D532" s="206" t="s">
        <v>200</v>
      </c>
      <c r="E532" s="214" t="s">
        <v>483</v>
      </c>
      <c r="F532" s="225" t="s">
        <v>98</v>
      </c>
      <c r="G532" s="210"/>
      <c r="H532" s="210"/>
      <c r="I532" s="211">
        <v>-36</v>
      </c>
      <c r="J532" s="211" t="e">
        <f>#REF!+I532</f>
        <v>#REF!</v>
      </c>
      <c r="K532" s="211">
        <v>-36</v>
      </c>
      <c r="L532" s="211" t="e">
        <f>#REF!+J532</f>
        <v>#REF!</v>
      </c>
      <c r="M532" s="211" t="e">
        <f>#REF!+K532</f>
        <v>#REF!</v>
      </c>
      <c r="N532" s="211" t="e">
        <f>#REF!+L532</f>
        <v>#REF!</v>
      </c>
    </row>
    <row r="533" spans="1:14" ht="27" hidden="1" customHeight="1" x14ac:dyDescent="0.2">
      <c r="A533" s="213" t="s">
        <v>99</v>
      </c>
      <c r="B533" s="225">
        <v>800</v>
      </c>
      <c r="C533" s="206" t="s">
        <v>190</v>
      </c>
      <c r="D533" s="206" t="s">
        <v>200</v>
      </c>
      <c r="E533" s="214" t="s">
        <v>483</v>
      </c>
      <c r="F533" s="206" t="s">
        <v>100</v>
      </c>
      <c r="G533" s="210"/>
      <c r="H533" s="210"/>
      <c r="I533" s="211">
        <v>0</v>
      </c>
      <c r="J533" s="211" t="e">
        <f>#REF!+I533</f>
        <v>#REF!</v>
      </c>
      <c r="K533" s="211">
        <v>0</v>
      </c>
      <c r="L533" s="211" t="e">
        <f>#REF!+J533</f>
        <v>#REF!</v>
      </c>
      <c r="M533" s="211" t="e">
        <f>#REF!+K533</f>
        <v>#REF!</v>
      </c>
      <c r="N533" s="211" t="e">
        <f>#REF!+L533</f>
        <v>#REF!</v>
      </c>
    </row>
    <row r="534" spans="1:14" ht="20.25" hidden="1" customHeight="1" x14ac:dyDescent="0.2">
      <c r="A534" s="213" t="s">
        <v>93</v>
      </c>
      <c r="B534" s="225">
        <v>800</v>
      </c>
      <c r="C534" s="206" t="s">
        <v>190</v>
      </c>
      <c r="D534" s="206" t="s">
        <v>200</v>
      </c>
      <c r="E534" s="214" t="s">
        <v>483</v>
      </c>
      <c r="F534" s="206" t="s">
        <v>94</v>
      </c>
      <c r="G534" s="210"/>
      <c r="H534" s="210"/>
      <c r="I534" s="211">
        <v>-50</v>
      </c>
      <c r="J534" s="211" t="e">
        <f>#REF!+I534</f>
        <v>#REF!</v>
      </c>
      <c r="K534" s="211">
        <v>-50</v>
      </c>
      <c r="L534" s="211" t="e">
        <f>#REF!+J534</f>
        <v>#REF!</v>
      </c>
      <c r="M534" s="211" t="e">
        <f>#REF!+K534</f>
        <v>#REF!</v>
      </c>
      <c r="N534" s="211" t="e">
        <f>#REF!+L534</f>
        <v>#REF!</v>
      </c>
    </row>
    <row r="535" spans="1:14" ht="13.5" hidden="1" customHeight="1" x14ac:dyDescent="0.2">
      <c r="A535" s="213" t="s">
        <v>103</v>
      </c>
      <c r="B535" s="206">
        <v>800</v>
      </c>
      <c r="C535" s="206" t="s">
        <v>190</v>
      </c>
      <c r="D535" s="206" t="s">
        <v>200</v>
      </c>
      <c r="E535" s="214" t="s">
        <v>483</v>
      </c>
      <c r="F535" s="206" t="s">
        <v>104</v>
      </c>
      <c r="G535" s="210"/>
      <c r="H535" s="210"/>
      <c r="I535" s="211">
        <v>0</v>
      </c>
      <c r="J535" s="211">
        <f>G535+I535</f>
        <v>0</v>
      </c>
      <c r="K535" s="211">
        <v>0</v>
      </c>
      <c r="L535" s="211">
        <f>H535+J535</f>
        <v>0</v>
      </c>
      <c r="M535" s="211">
        <f t="shared" ref="M535:N535" si="289">I535+K535</f>
        <v>0</v>
      </c>
      <c r="N535" s="211">
        <f t="shared" si="289"/>
        <v>0</v>
      </c>
    </row>
    <row r="536" spans="1:14" ht="19.5" customHeight="1" x14ac:dyDescent="0.2">
      <c r="A536" s="213" t="s">
        <v>449</v>
      </c>
      <c r="B536" s="206">
        <v>800</v>
      </c>
      <c r="C536" s="206" t="s">
        <v>190</v>
      </c>
      <c r="D536" s="206" t="s">
        <v>200</v>
      </c>
      <c r="E536" s="214" t="s">
        <v>845</v>
      </c>
      <c r="F536" s="206"/>
      <c r="G536" s="219">
        <f>G537+G539+G541</f>
        <v>0</v>
      </c>
      <c r="H536" s="219">
        <f>H537+H538+H539+H541</f>
        <v>1079.5</v>
      </c>
      <c r="I536" s="219">
        <f>I537+I538+I539+I541</f>
        <v>0</v>
      </c>
      <c r="J536" s="219">
        <f>J537+J538+J539+J541</f>
        <v>1079.5</v>
      </c>
      <c r="K536" s="219">
        <f>K537+K538+K539+K541+K540</f>
        <v>0</v>
      </c>
      <c r="L536" s="219">
        <f>L537+L538+L539+L540+L541</f>
        <v>1066</v>
      </c>
      <c r="M536" s="219">
        <f t="shared" ref="M536:N536" si="290">M537+M538+M539+M540+M541</f>
        <v>-109</v>
      </c>
      <c r="N536" s="219">
        <f t="shared" si="290"/>
        <v>957</v>
      </c>
    </row>
    <row r="537" spans="1:14" ht="13.5" customHeight="1" x14ac:dyDescent="0.2">
      <c r="A537" s="213" t="s">
        <v>95</v>
      </c>
      <c r="B537" s="206">
        <v>800</v>
      </c>
      <c r="C537" s="206" t="s">
        <v>190</v>
      </c>
      <c r="D537" s="206" t="s">
        <v>200</v>
      </c>
      <c r="E537" s="214" t="s">
        <v>845</v>
      </c>
      <c r="F537" s="206" t="s">
        <v>96</v>
      </c>
      <c r="G537" s="210"/>
      <c r="H537" s="211">
        <v>1033.3</v>
      </c>
      <c r="I537" s="211">
        <v>-240</v>
      </c>
      <c r="J537" s="211">
        <f>H537+I537</f>
        <v>793.3</v>
      </c>
      <c r="K537" s="211">
        <v>0</v>
      </c>
      <c r="L537" s="211">
        <v>770</v>
      </c>
      <c r="M537" s="211">
        <v>-35</v>
      </c>
      <c r="N537" s="211">
        <f>L537+M537</f>
        <v>735</v>
      </c>
    </row>
    <row r="538" spans="1:14" ht="31.5" customHeight="1" x14ac:dyDescent="0.2">
      <c r="A538" s="267" t="s">
        <v>877</v>
      </c>
      <c r="B538" s="206">
        <v>800</v>
      </c>
      <c r="C538" s="206" t="s">
        <v>190</v>
      </c>
      <c r="D538" s="206" t="s">
        <v>200</v>
      </c>
      <c r="E538" s="214" t="s">
        <v>845</v>
      </c>
      <c r="F538" s="206" t="s">
        <v>875</v>
      </c>
      <c r="G538" s="210"/>
      <c r="H538" s="211">
        <v>0</v>
      </c>
      <c r="I538" s="211">
        <v>240</v>
      </c>
      <c r="J538" s="211">
        <f>H538+I538</f>
        <v>240</v>
      </c>
      <c r="K538" s="211">
        <v>0</v>
      </c>
      <c r="L538" s="211">
        <v>233</v>
      </c>
      <c r="M538" s="211">
        <v>-11</v>
      </c>
      <c r="N538" s="211">
        <f t="shared" ref="N538:N541" si="291">L538+M538</f>
        <v>222</v>
      </c>
    </row>
    <row r="539" spans="1:14" ht="13.5" customHeight="1" x14ac:dyDescent="0.2">
      <c r="A539" s="213" t="s">
        <v>97</v>
      </c>
      <c r="B539" s="206">
        <v>800</v>
      </c>
      <c r="C539" s="206" t="s">
        <v>190</v>
      </c>
      <c r="D539" s="206" t="s">
        <v>200</v>
      </c>
      <c r="E539" s="214" t="s">
        <v>845</v>
      </c>
      <c r="F539" s="206" t="s">
        <v>98</v>
      </c>
      <c r="G539" s="210"/>
      <c r="H539" s="211">
        <v>20</v>
      </c>
      <c r="I539" s="211">
        <v>0</v>
      </c>
      <c r="J539" s="211">
        <f>H539+I539</f>
        <v>20</v>
      </c>
      <c r="K539" s="211">
        <v>0</v>
      </c>
      <c r="L539" s="211">
        <v>20</v>
      </c>
      <c r="M539" s="211">
        <v>-20</v>
      </c>
      <c r="N539" s="211">
        <f t="shared" si="291"/>
        <v>0</v>
      </c>
    </row>
    <row r="540" spans="1:14" ht="13.5" customHeight="1" x14ac:dyDescent="0.2">
      <c r="A540" s="213" t="s">
        <v>99</v>
      </c>
      <c r="B540" s="206">
        <v>800</v>
      </c>
      <c r="C540" s="206" t="s">
        <v>190</v>
      </c>
      <c r="D540" s="206" t="s">
        <v>200</v>
      </c>
      <c r="E540" s="214" t="s">
        <v>845</v>
      </c>
      <c r="F540" s="206" t="s">
        <v>100</v>
      </c>
      <c r="G540" s="210"/>
      <c r="H540" s="211"/>
      <c r="I540" s="211"/>
      <c r="J540" s="211"/>
      <c r="K540" s="211">
        <v>6.2</v>
      </c>
      <c r="L540" s="211">
        <v>13</v>
      </c>
      <c r="M540" s="211">
        <v>-13</v>
      </c>
      <c r="N540" s="211">
        <f t="shared" si="291"/>
        <v>0</v>
      </c>
    </row>
    <row r="541" spans="1:14" ht="21.75" customHeight="1" x14ac:dyDescent="0.2">
      <c r="A541" s="213" t="s">
        <v>93</v>
      </c>
      <c r="B541" s="206">
        <v>800</v>
      </c>
      <c r="C541" s="206" t="s">
        <v>190</v>
      </c>
      <c r="D541" s="206" t="s">
        <v>200</v>
      </c>
      <c r="E541" s="214" t="s">
        <v>845</v>
      </c>
      <c r="F541" s="206" t="s">
        <v>94</v>
      </c>
      <c r="G541" s="210"/>
      <c r="H541" s="211">
        <v>26.2</v>
      </c>
      <c r="I541" s="211">
        <v>0</v>
      </c>
      <c r="J541" s="211">
        <f>H541+I541</f>
        <v>26.2</v>
      </c>
      <c r="K541" s="211">
        <v>-6.2</v>
      </c>
      <c r="L541" s="211">
        <v>30</v>
      </c>
      <c r="M541" s="211">
        <v>-30</v>
      </c>
      <c r="N541" s="211">
        <f t="shared" si="291"/>
        <v>0</v>
      </c>
    </row>
    <row r="542" spans="1:14" s="17" customFormat="1" ht="15.75" x14ac:dyDescent="0.2">
      <c r="A542" s="395" t="s">
        <v>311</v>
      </c>
      <c r="B542" s="389"/>
      <c r="C542" s="389"/>
      <c r="D542" s="389"/>
      <c r="E542" s="389"/>
      <c r="F542" s="389"/>
      <c r="G542" s="199" t="e">
        <f>G543+G767+G816+G850+G944+G948+G975+G942</f>
        <v>#REF!</v>
      </c>
      <c r="H542" s="199" t="e">
        <f>H543+H767+H816+H850+H944+H948+H975+H939</f>
        <v>#REF!</v>
      </c>
      <c r="I542" s="199" t="e">
        <f>I543+I767+I816+I850+I944+I948+I975+I939</f>
        <v>#REF!</v>
      </c>
      <c r="J542" s="199" t="e">
        <f>J543+J767+J816+J850+J944+J948+J975+J939</f>
        <v>#REF!</v>
      </c>
      <c r="K542" s="199" t="e">
        <f>K543+K767+K816+K850+K944+K948+K975+K939</f>
        <v>#REF!</v>
      </c>
      <c r="L542" s="199">
        <f>L543+L767+L816+L850+L939+L944+L948+L975</f>
        <v>60197.549999999996</v>
      </c>
      <c r="M542" s="199">
        <f>M543+M767+M816+M850+M939+M944+M948+M975</f>
        <v>-6854.35</v>
      </c>
      <c r="N542" s="199">
        <f>N543+N767+N816+N850+N939+N944+N948+N975</f>
        <v>53343.199999999997</v>
      </c>
    </row>
    <row r="543" spans="1:14" s="19" customFormat="1" ht="14.25" x14ac:dyDescent="0.2">
      <c r="A543" s="299" t="s">
        <v>72</v>
      </c>
      <c r="B543" s="203">
        <v>801</v>
      </c>
      <c r="C543" s="203" t="s">
        <v>312</v>
      </c>
      <c r="D543" s="203"/>
      <c r="E543" s="203"/>
      <c r="F543" s="203"/>
      <c r="G543" s="215" t="e">
        <f>G544+G555+G613+G616+G619+G631</f>
        <v>#REF!</v>
      </c>
      <c r="H543" s="215">
        <f>H544+H555+H613+H616+H619+H631</f>
        <v>32015.550000000003</v>
      </c>
      <c r="I543" s="215">
        <f>I544+I555+I613+I616+I619+I631</f>
        <v>264.52999999999929</v>
      </c>
      <c r="J543" s="215">
        <f>J544+J555+J613+J616+J619+J631</f>
        <v>32280.085000000003</v>
      </c>
      <c r="K543" s="215">
        <f>K544+K555+K613+K616+K619+K631</f>
        <v>-413.86</v>
      </c>
      <c r="L543" s="215">
        <f>L544+L555+L619+L631+L613+L616</f>
        <v>31297.100000000002</v>
      </c>
      <c r="M543" s="215">
        <f t="shared" ref="M543:N543" si="292">M544+M555+M619+M631+M613+M616</f>
        <v>-2181.3000000000002</v>
      </c>
      <c r="N543" s="215">
        <f t="shared" si="292"/>
        <v>29115.8</v>
      </c>
    </row>
    <row r="544" spans="1:14" ht="30" customHeight="1" x14ac:dyDescent="0.2">
      <c r="A544" s="299" t="s">
        <v>191</v>
      </c>
      <c r="B544" s="203">
        <v>801</v>
      </c>
      <c r="C544" s="203" t="s">
        <v>312</v>
      </c>
      <c r="D544" s="204" t="s">
        <v>192</v>
      </c>
      <c r="E544" s="203"/>
      <c r="F544" s="203"/>
      <c r="G544" s="211">
        <f>G548+G550</f>
        <v>0</v>
      </c>
      <c r="H544" s="229">
        <f t="shared" ref="H544:L544" si="293">H550</f>
        <v>2007</v>
      </c>
      <c r="I544" s="229">
        <f t="shared" si="293"/>
        <v>0</v>
      </c>
      <c r="J544" s="229">
        <f t="shared" si="293"/>
        <v>2007</v>
      </c>
      <c r="K544" s="229">
        <f t="shared" si="293"/>
        <v>0</v>
      </c>
      <c r="L544" s="229">
        <f t="shared" si="293"/>
        <v>2008</v>
      </c>
      <c r="M544" s="229">
        <f t="shared" ref="M544:N544" si="294">M550</f>
        <v>0</v>
      </c>
      <c r="N544" s="229">
        <f t="shared" si="294"/>
        <v>2008</v>
      </c>
    </row>
    <row r="545" spans="1:14" ht="27" hidden="1" customHeight="1" x14ac:dyDescent="0.2">
      <c r="A545" s="213" t="s">
        <v>123</v>
      </c>
      <c r="B545" s="225">
        <v>801</v>
      </c>
      <c r="C545" s="225" t="s">
        <v>312</v>
      </c>
      <c r="D545" s="206" t="s">
        <v>192</v>
      </c>
      <c r="E545" s="214" t="s">
        <v>332</v>
      </c>
      <c r="F545" s="225"/>
      <c r="G545" s="210"/>
      <c r="H545" s="210"/>
      <c r="I545" s="211">
        <f t="shared" ref="I545:N546" si="295">I546</f>
        <v>-2032.4</v>
      </c>
      <c r="J545" s="211">
        <f t="shared" si="295"/>
        <v>-2032.4</v>
      </c>
      <c r="K545" s="211">
        <f t="shared" si="295"/>
        <v>-2032.4</v>
      </c>
      <c r="L545" s="211">
        <f t="shared" si="295"/>
        <v>-2032.4</v>
      </c>
      <c r="M545" s="211">
        <f t="shared" si="295"/>
        <v>-4064.8</v>
      </c>
      <c r="N545" s="211">
        <f t="shared" si="295"/>
        <v>-4064.8</v>
      </c>
    </row>
    <row r="546" spans="1:14" ht="15" hidden="1" x14ac:dyDescent="0.2">
      <c r="A546" s="213" t="s">
        <v>313</v>
      </c>
      <c r="B546" s="225">
        <v>801</v>
      </c>
      <c r="C546" s="225" t="s">
        <v>312</v>
      </c>
      <c r="D546" s="206" t="s">
        <v>192</v>
      </c>
      <c r="E546" s="214" t="s">
        <v>314</v>
      </c>
      <c r="F546" s="225"/>
      <c r="G546" s="210"/>
      <c r="H546" s="210"/>
      <c r="I546" s="211">
        <f t="shared" si="295"/>
        <v>-2032.4</v>
      </c>
      <c r="J546" s="211">
        <f t="shared" si="295"/>
        <v>-2032.4</v>
      </c>
      <c r="K546" s="211">
        <f t="shared" si="295"/>
        <v>-2032.4</v>
      </c>
      <c r="L546" s="211">
        <f t="shared" si="295"/>
        <v>-2032.4</v>
      </c>
      <c r="M546" s="211">
        <f t="shared" si="295"/>
        <v>-4064.8</v>
      </c>
      <c r="N546" s="211">
        <f t="shared" si="295"/>
        <v>-4064.8</v>
      </c>
    </row>
    <row r="547" spans="1:14" ht="15" hidden="1" x14ac:dyDescent="0.2">
      <c r="A547" s="213" t="s">
        <v>95</v>
      </c>
      <c r="B547" s="225">
        <v>801</v>
      </c>
      <c r="C547" s="225" t="s">
        <v>312</v>
      </c>
      <c r="D547" s="206" t="s">
        <v>192</v>
      </c>
      <c r="E547" s="214" t="s">
        <v>314</v>
      </c>
      <c r="F547" s="206" t="s">
        <v>96</v>
      </c>
      <c r="G547" s="210"/>
      <c r="H547" s="210"/>
      <c r="I547" s="211">
        <v>-2032.4</v>
      </c>
      <c r="J547" s="211">
        <f>G547+I547</f>
        <v>-2032.4</v>
      </c>
      <c r="K547" s="211">
        <v>-2032.4</v>
      </c>
      <c r="L547" s="211">
        <f>H547+J547</f>
        <v>-2032.4</v>
      </c>
      <c r="M547" s="211">
        <f t="shared" ref="M547:N547" si="296">I547+K547</f>
        <v>-4064.8</v>
      </c>
      <c r="N547" s="211">
        <f t="shared" si="296"/>
        <v>-4064.8</v>
      </c>
    </row>
    <row r="548" spans="1:14" ht="18" hidden="1" customHeight="1" x14ac:dyDescent="0.2">
      <c r="A548" s="213" t="s">
        <v>502</v>
      </c>
      <c r="B548" s="225">
        <v>801</v>
      </c>
      <c r="C548" s="225" t="s">
        <v>312</v>
      </c>
      <c r="D548" s="206" t="s">
        <v>192</v>
      </c>
      <c r="E548" s="214" t="s">
        <v>463</v>
      </c>
      <c r="F548" s="206"/>
      <c r="G548" s="210"/>
      <c r="H548" s="210"/>
      <c r="I548" s="211">
        <f>I549</f>
        <v>-2109.1999999999998</v>
      </c>
      <c r="J548" s="211" t="e">
        <f>J549</f>
        <v>#REF!</v>
      </c>
      <c r="K548" s="211">
        <f>K549</f>
        <v>-2109.1999999999998</v>
      </c>
      <c r="L548" s="211" t="e">
        <f>L549</f>
        <v>#REF!</v>
      </c>
      <c r="M548" s="211" t="e">
        <f t="shared" ref="M548:N548" si="297">M549</f>
        <v>#REF!</v>
      </c>
      <c r="N548" s="211" t="e">
        <f t="shared" si="297"/>
        <v>#REF!</v>
      </c>
    </row>
    <row r="549" spans="1:14" ht="12.75" hidden="1" customHeight="1" x14ac:dyDescent="0.2">
      <c r="A549" s="213" t="s">
        <v>95</v>
      </c>
      <c r="B549" s="225">
        <v>801</v>
      </c>
      <c r="C549" s="225" t="s">
        <v>312</v>
      </c>
      <c r="D549" s="206" t="s">
        <v>192</v>
      </c>
      <c r="E549" s="214" t="s">
        <v>463</v>
      </c>
      <c r="F549" s="206" t="s">
        <v>96</v>
      </c>
      <c r="G549" s="210"/>
      <c r="H549" s="210"/>
      <c r="I549" s="211">
        <v>-2109.1999999999998</v>
      </c>
      <c r="J549" s="211" t="e">
        <f>#REF!+I549</f>
        <v>#REF!</v>
      </c>
      <c r="K549" s="211">
        <v>-2109.1999999999998</v>
      </c>
      <c r="L549" s="211" t="e">
        <f>#REF!+J549</f>
        <v>#REF!</v>
      </c>
      <c r="M549" s="211" t="e">
        <f>#REF!+K549</f>
        <v>#REF!</v>
      </c>
      <c r="N549" s="211" t="e">
        <f>#REF!+L549</f>
        <v>#REF!</v>
      </c>
    </row>
    <row r="550" spans="1:14" ht="12.75" customHeight="1" x14ac:dyDescent="0.2">
      <c r="A550" s="213" t="s">
        <v>502</v>
      </c>
      <c r="B550" s="225">
        <v>801</v>
      </c>
      <c r="C550" s="225" t="s">
        <v>312</v>
      </c>
      <c r="D550" s="206" t="s">
        <v>192</v>
      </c>
      <c r="E550" s="214" t="s">
        <v>846</v>
      </c>
      <c r="F550" s="206"/>
      <c r="G550" s="210"/>
      <c r="H550" s="211">
        <f t="shared" ref="H550:K550" si="298">H551+H552</f>
        <v>2007</v>
      </c>
      <c r="I550" s="211">
        <f t="shared" si="298"/>
        <v>0</v>
      </c>
      <c r="J550" s="211">
        <f t="shared" si="298"/>
        <v>2007</v>
      </c>
      <c r="K550" s="211">
        <f t="shared" si="298"/>
        <v>0</v>
      </c>
      <c r="L550" s="211">
        <f>L551+L552+L553+L554</f>
        <v>2008</v>
      </c>
      <c r="M550" s="211">
        <f t="shared" ref="M550:N550" si="299">M551+M552+M553+M554</f>
        <v>0</v>
      </c>
      <c r="N550" s="211">
        <f t="shared" si="299"/>
        <v>2008</v>
      </c>
    </row>
    <row r="551" spans="1:14" ht="12.75" customHeight="1" x14ac:dyDescent="0.2">
      <c r="A551" s="213" t="s">
        <v>95</v>
      </c>
      <c r="B551" s="225">
        <v>801</v>
      </c>
      <c r="C551" s="225" t="s">
        <v>312</v>
      </c>
      <c r="D551" s="206" t="s">
        <v>192</v>
      </c>
      <c r="E551" s="214" t="s">
        <v>846</v>
      </c>
      <c r="F551" s="206" t="s">
        <v>96</v>
      </c>
      <c r="G551" s="210"/>
      <c r="H551" s="211">
        <v>2007</v>
      </c>
      <c r="I551" s="211">
        <v>-465.29</v>
      </c>
      <c r="J551" s="211">
        <f>H551+I551</f>
        <v>1541.71</v>
      </c>
      <c r="K551" s="211">
        <v>0</v>
      </c>
      <c r="L551" s="211">
        <v>1542</v>
      </c>
      <c r="M551" s="211">
        <v>0</v>
      </c>
      <c r="N551" s="211">
        <f>L551+M551</f>
        <v>1542</v>
      </c>
    </row>
    <row r="552" spans="1:14" ht="33" customHeight="1" x14ac:dyDescent="0.2">
      <c r="A552" s="267" t="s">
        <v>877</v>
      </c>
      <c r="B552" s="225">
        <v>801</v>
      </c>
      <c r="C552" s="225" t="s">
        <v>312</v>
      </c>
      <c r="D552" s="206" t="s">
        <v>192</v>
      </c>
      <c r="E552" s="214" t="s">
        <v>846</v>
      </c>
      <c r="F552" s="206" t="s">
        <v>875</v>
      </c>
      <c r="G552" s="210"/>
      <c r="H552" s="211">
        <v>0</v>
      </c>
      <c r="I552" s="211">
        <v>465.29</v>
      </c>
      <c r="J552" s="211">
        <f>H552+I552</f>
        <v>465.29</v>
      </c>
      <c r="K552" s="211">
        <v>0</v>
      </c>
      <c r="L552" s="211">
        <v>466</v>
      </c>
      <c r="M552" s="211">
        <v>0</v>
      </c>
      <c r="N552" s="211">
        <f>L552+M552</f>
        <v>466</v>
      </c>
    </row>
    <row r="553" spans="1:14" ht="19.5" hidden="1" customHeight="1" x14ac:dyDescent="0.2">
      <c r="A553" s="294" t="s">
        <v>95</v>
      </c>
      <c r="B553" s="225">
        <v>801</v>
      </c>
      <c r="C553" s="225" t="s">
        <v>312</v>
      </c>
      <c r="D553" s="206" t="s">
        <v>192</v>
      </c>
      <c r="E553" s="214" t="s">
        <v>984</v>
      </c>
      <c r="F553" s="206" t="s">
        <v>96</v>
      </c>
      <c r="G553" s="291"/>
      <c r="H553" s="295"/>
      <c r="I553" s="295"/>
      <c r="J553" s="295"/>
      <c r="K553" s="295"/>
      <c r="L553" s="211">
        <v>0</v>
      </c>
      <c r="M553" s="211">
        <v>0</v>
      </c>
      <c r="N553" s="211">
        <f t="shared" ref="N553:N554" si="300">L553+M553</f>
        <v>0</v>
      </c>
    </row>
    <row r="554" spans="1:14" ht="33" hidden="1" customHeight="1" x14ac:dyDescent="0.2">
      <c r="A554" s="267" t="s">
        <v>877</v>
      </c>
      <c r="B554" s="225">
        <v>801</v>
      </c>
      <c r="C554" s="225" t="s">
        <v>312</v>
      </c>
      <c r="D554" s="206" t="s">
        <v>192</v>
      </c>
      <c r="E554" s="214" t="s">
        <v>984</v>
      </c>
      <c r="F554" s="206" t="s">
        <v>875</v>
      </c>
      <c r="G554" s="210">
        <v>129</v>
      </c>
      <c r="H554" s="211"/>
      <c r="I554" s="211"/>
      <c r="J554" s="211"/>
      <c r="K554" s="211"/>
      <c r="L554" s="211">
        <v>0</v>
      </c>
      <c r="M554" s="211">
        <v>0</v>
      </c>
      <c r="N554" s="211">
        <f t="shared" si="300"/>
        <v>0</v>
      </c>
    </row>
    <row r="555" spans="1:14" s="19" customFormat="1" ht="41.25" customHeight="1" x14ac:dyDescent="0.2">
      <c r="A555" s="299" t="s">
        <v>195</v>
      </c>
      <c r="B555" s="203">
        <v>801</v>
      </c>
      <c r="C555" s="203" t="s">
        <v>312</v>
      </c>
      <c r="D555" s="204" t="s">
        <v>196</v>
      </c>
      <c r="E555" s="203"/>
      <c r="F555" s="203"/>
      <c r="G555" s="229" t="e">
        <f>G567+G573+G582+G590+G602+G607</f>
        <v>#REF!</v>
      </c>
      <c r="H555" s="229">
        <f t="shared" ref="H555:L555" si="301">H590+H599+H602+H604+H607</f>
        <v>15745</v>
      </c>
      <c r="I555" s="229">
        <f t="shared" si="301"/>
        <v>-1136.5000000000002</v>
      </c>
      <c r="J555" s="229">
        <f t="shared" si="301"/>
        <v>14608.5</v>
      </c>
      <c r="K555" s="229">
        <f t="shared" si="301"/>
        <v>4.0000000000000036E-2</v>
      </c>
      <c r="L555" s="229">
        <f t="shared" si="301"/>
        <v>15076.9</v>
      </c>
      <c r="M555" s="229">
        <f t="shared" ref="M555:N555" si="302">M590+M599+M602+M604+M607</f>
        <v>-3692.4</v>
      </c>
      <c r="N555" s="229">
        <f t="shared" si="302"/>
        <v>11384.5</v>
      </c>
    </row>
    <row r="556" spans="1:14" ht="24.75" hidden="1" customHeight="1" x14ac:dyDescent="0.2">
      <c r="A556" s="213" t="s">
        <v>123</v>
      </c>
      <c r="B556" s="225">
        <v>801</v>
      </c>
      <c r="C556" s="225" t="s">
        <v>312</v>
      </c>
      <c r="D556" s="206" t="s">
        <v>196</v>
      </c>
      <c r="E556" s="214" t="s">
        <v>332</v>
      </c>
      <c r="F556" s="225"/>
      <c r="G556" s="210"/>
      <c r="H556" s="210"/>
      <c r="I556" s="211">
        <f>I557</f>
        <v>-15113.39</v>
      </c>
      <c r="J556" s="211">
        <f>J557</f>
        <v>-15113.39</v>
      </c>
      <c r="K556" s="211">
        <f>K557</f>
        <v>-15113.39</v>
      </c>
      <c r="L556" s="211">
        <f>L557</f>
        <v>-15113.39</v>
      </c>
      <c r="M556" s="211">
        <f t="shared" ref="M556:N556" si="303">M557</f>
        <v>-30226.78</v>
      </c>
      <c r="N556" s="211">
        <f t="shared" si="303"/>
        <v>-30226.78</v>
      </c>
    </row>
    <row r="557" spans="1:14" ht="16.5" hidden="1" customHeight="1" x14ac:dyDescent="0.2">
      <c r="A557" s="213" t="s">
        <v>315</v>
      </c>
      <c r="B557" s="225">
        <v>801</v>
      </c>
      <c r="C557" s="225" t="s">
        <v>312</v>
      </c>
      <c r="D557" s="206" t="s">
        <v>196</v>
      </c>
      <c r="E557" s="214" t="s">
        <v>334</v>
      </c>
      <c r="F557" s="206"/>
      <c r="G557" s="210"/>
      <c r="H557" s="210"/>
      <c r="I557" s="211">
        <f>I564+I558+I559+I560+I561+I563+I565+I566+I562</f>
        <v>-15113.39</v>
      </c>
      <c r="J557" s="211">
        <f>J564+J558+J559+J560+J561+J563+J565+J566+J562</f>
        <v>-15113.39</v>
      </c>
      <c r="K557" s="211">
        <f>K564+K558+K559+K560+K561+K563+K565+K566+K562</f>
        <v>-15113.39</v>
      </c>
      <c r="L557" s="211">
        <f>L564+L558+L559+L560+L561+L563+L565+L566+L562</f>
        <v>-15113.39</v>
      </c>
      <c r="M557" s="211">
        <f t="shared" ref="M557:N557" si="304">M564+M558+M559+M560+M561+M563+M565+M566+M562</f>
        <v>-30226.78</v>
      </c>
      <c r="N557" s="211">
        <f t="shared" si="304"/>
        <v>-30226.78</v>
      </c>
    </row>
    <row r="558" spans="1:14" ht="18.75" hidden="1" customHeight="1" x14ac:dyDescent="0.2">
      <c r="A558" s="213" t="s">
        <v>95</v>
      </c>
      <c r="B558" s="225">
        <v>801</v>
      </c>
      <c r="C558" s="225" t="s">
        <v>312</v>
      </c>
      <c r="D558" s="206" t="s">
        <v>196</v>
      </c>
      <c r="E558" s="214" t="s">
        <v>334</v>
      </c>
      <c r="F558" s="206" t="s">
        <v>96</v>
      </c>
      <c r="G558" s="210"/>
      <c r="H558" s="210"/>
      <c r="I558" s="211">
        <v>-9856.1</v>
      </c>
      <c r="J558" s="211">
        <f t="shared" ref="J558:J566" si="305">G558+I558</f>
        <v>-9856.1</v>
      </c>
      <c r="K558" s="211">
        <v>-9856.1</v>
      </c>
      <c r="L558" s="211">
        <f t="shared" ref="L558:L566" si="306">H558+J558</f>
        <v>-9856.1</v>
      </c>
      <c r="M558" s="211">
        <f t="shared" ref="M558:M566" si="307">I558+K558</f>
        <v>-19712.2</v>
      </c>
      <c r="N558" s="211">
        <f t="shared" ref="N558:N566" si="308">J558+L558</f>
        <v>-19712.2</v>
      </c>
    </row>
    <row r="559" spans="1:14" ht="12" hidden="1" customHeight="1" x14ac:dyDescent="0.2">
      <c r="A559" s="213" t="s">
        <v>97</v>
      </c>
      <c r="B559" s="225">
        <v>801</v>
      </c>
      <c r="C559" s="225" t="s">
        <v>312</v>
      </c>
      <c r="D559" s="206" t="s">
        <v>196</v>
      </c>
      <c r="E559" s="214" t="s">
        <v>334</v>
      </c>
      <c r="F559" s="206" t="s">
        <v>98</v>
      </c>
      <c r="G559" s="210"/>
      <c r="H559" s="210"/>
      <c r="I559" s="211">
        <v>-480</v>
      </c>
      <c r="J559" s="211">
        <f t="shared" si="305"/>
        <v>-480</v>
      </c>
      <c r="K559" s="211">
        <v>-480</v>
      </c>
      <c r="L559" s="211">
        <f t="shared" si="306"/>
        <v>-480</v>
      </c>
      <c r="M559" s="211">
        <f t="shared" si="307"/>
        <v>-960</v>
      </c>
      <c r="N559" s="211">
        <f t="shared" si="308"/>
        <v>-960</v>
      </c>
    </row>
    <row r="560" spans="1:14" ht="25.5" hidden="1" customHeight="1" x14ac:dyDescent="0.2">
      <c r="A560" s="213" t="s">
        <v>99</v>
      </c>
      <c r="B560" s="225">
        <v>801</v>
      </c>
      <c r="C560" s="225" t="s">
        <v>312</v>
      </c>
      <c r="D560" s="206" t="s">
        <v>196</v>
      </c>
      <c r="E560" s="214" t="s">
        <v>399</v>
      </c>
      <c r="F560" s="206" t="s">
        <v>100</v>
      </c>
      <c r="G560" s="210"/>
      <c r="H560" s="210"/>
      <c r="I560" s="211"/>
      <c r="J560" s="211">
        <f t="shared" si="305"/>
        <v>0</v>
      </c>
      <c r="K560" s="211"/>
      <c r="L560" s="211">
        <f t="shared" si="306"/>
        <v>0</v>
      </c>
      <c r="M560" s="211">
        <f t="shared" si="307"/>
        <v>0</v>
      </c>
      <c r="N560" s="211">
        <f t="shared" si="308"/>
        <v>0</v>
      </c>
    </row>
    <row r="561" spans="1:14" ht="25.5" hidden="1" customHeight="1" x14ac:dyDescent="0.2">
      <c r="A561" s="213" t="s">
        <v>101</v>
      </c>
      <c r="B561" s="225">
        <v>801</v>
      </c>
      <c r="C561" s="225" t="s">
        <v>312</v>
      </c>
      <c r="D561" s="206" t="s">
        <v>196</v>
      </c>
      <c r="E561" s="214" t="s">
        <v>399</v>
      </c>
      <c r="F561" s="206" t="s">
        <v>102</v>
      </c>
      <c r="G561" s="210"/>
      <c r="H561" s="210"/>
      <c r="I561" s="211"/>
      <c r="J561" s="211">
        <f t="shared" si="305"/>
        <v>0</v>
      </c>
      <c r="K561" s="211"/>
      <c r="L561" s="211">
        <f t="shared" si="306"/>
        <v>0</v>
      </c>
      <c r="M561" s="211">
        <f t="shared" si="307"/>
        <v>0</v>
      </c>
      <c r="N561" s="211">
        <f t="shared" si="308"/>
        <v>0</v>
      </c>
    </row>
    <row r="562" spans="1:14" ht="18" hidden="1" customHeight="1" x14ac:dyDescent="0.25">
      <c r="A562" s="263" t="s">
        <v>99</v>
      </c>
      <c r="B562" s="225">
        <v>801</v>
      </c>
      <c r="C562" s="225" t="s">
        <v>312</v>
      </c>
      <c r="D562" s="206" t="s">
        <v>196</v>
      </c>
      <c r="E562" s="214" t="s">
        <v>334</v>
      </c>
      <c r="F562" s="206" t="s">
        <v>100</v>
      </c>
      <c r="G562" s="210"/>
      <c r="H562" s="210"/>
      <c r="I562" s="211">
        <v>-500</v>
      </c>
      <c r="J562" s="211">
        <f t="shared" si="305"/>
        <v>-500</v>
      </c>
      <c r="K562" s="211">
        <v>-500</v>
      </c>
      <c r="L562" s="211">
        <f t="shared" si="306"/>
        <v>-500</v>
      </c>
      <c r="M562" s="211">
        <f t="shared" si="307"/>
        <v>-1000</v>
      </c>
      <c r="N562" s="211">
        <f t="shared" si="308"/>
        <v>-1000</v>
      </c>
    </row>
    <row r="563" spans="1:14" ht="17.25" hidden="1" customHeight="1" x14ac:dyDescent="0.2">
      <c r="A563" s="213" t="s">
        <v>93</v>
      </c>
      <c r="B563" s="225">
        <v>801</v>
      </c>
      <c r="C563" s="225" t="s">
        <v>312</v>
      </c>
      <c r="D563" s="206" t="s">
        <v>196</v>
      </c>
      <c r="E563" s="214" t="s">
        <v>334</v>
      </c>
      <c r="F563" s="206" t="s">
        <v>94</v>
      </c>
      <c r="G563" s="210"/>
      <c r="H563" s="210"/>
      <c r="I563" s="211">
        <v>-4027.29</v>
      </c>
      <c r="J563" s="211">
        <f t="shared" si="305"/>
        <v>-4027.29</v>
      </c>
      <c r="K563" s="211">
        <v>-4027.29</v>
      </c>
      <c r="L563" s="211">
        <f t="shared" si="306"/>
        <v>-4027.29</v>
      </c>
      <c r="M563" s="211">
        <f t="shared" si="307"/>
        <v>-8054.58</v>
      </c>
      <c r="N563" s="211">
        <f t="shared" si="308"/>
        <v>-8054.58</v>
      </c>
    </row>
    <row r="564" spans="1:14" ht="12.75" hidden="1" customHeight="1" x14ac:dyDescent="0.2">
      <c r="A564" s="213" t="s">
        <v>320</v>
      </c>
      <c r="B564" s="225">
        <v>801</v>
      </c>
      <c r="C564" s="225" t="s">
        <v>312</v>
      </c>
      <c r="D564" s="206" t="s">
        <v>196</v>
      </c>
      <c r="E564" s="214" t="s">
        <v>334</v>
      </c>
      <c r="F564" s="206" t="s">
        <v>64</v>
      </c>
      <c r="G564" s="210"/>
      <c r="H564" s="210"/>
      <c r="I564" s="211"/>
      <c r="J564" s="211">
        <f t="shared" si="305"/>
        <v>0</v>
      </c>
      <c r="K564" s="211"/>
      <c r="L564" s="211">
        <f t="shared" si="306"/>
        <v>0</v>
      </c>
      <c r="M564" s="211">
        <f t="shared" si="307"/>
        <v>0</v>
      </c>
      <c r="N564" s="211">
        <f t="shared" si="308"/>
        <v>0</v>
      </c>
    </row>
    <row r="565" spans="1:14" ht="15" hidden="1" x14ac:dyDescent="0.2">
      <c r="A565" s="213" t="s">
        <v>103</v>
      </c>
      <c r="B565" s="225">
        <v>801</v>
      </c>
      <c r="C565" s="225" t="s">
        <v>312</v>
      </c>
      <c r="D565" s="206" t="s">
        <v>196</v>
      </c>
      <c r="E565" s="214" t="s">
        <v>334</v>
      </c>
      <c r="F565" s="206" t="s">
        <v>104</v>
      </c>
      <c r="G565" s="210"/>
      <c r="H565" s="210"/>
      <c r="I565" s="211">
        <v>-210</v>
      </c>
      <c r="J565" s="211">
        <f t="shared" si="305"/>
        <v>-210</v>
      </c>
      <c r="K565" s="211">
        <v>-210</v>
      </c>
      <c r="L565" s="211">
        <f t="shared" si="306"/>
        <v>-210</v>
      </c>
      <c r="M565" s="211">
        <f t="shared" si="307"/>
        <v>-420</v>
      </c>
      <c r="N565" s="211">
        <f t="shared" si="308"/>
        <v>-420</v>
      </c>
    </row>
    <row r="566" spans="1:14" ht="15" hidden="1" x14ac:dyDescent="0.2">
      <c r="A566" s="213" t="s">
        <v>105</v>
      </c>
      <c r="B566" s="225">
        <v>801</v>
      </c>
      <c r="C566" s="225" t="s">
        <v>312</v>
      </c>
      <c r="D566" s="206" t="s">
        <v>196</v>
      </c>
      <c r="E566" s="214" t="s">
        <v>334</v>
      </c>
      <c r="F566" s="206" t="s">
        <v>106</v>
      </c>
      <c r="G566" s="210"/>
      <c r="H566" s="210"/>
      <c r="I566" s="211">
        <v>-40</v>
      </c>
      <c r="J566" s="211">
        <f t="shared" si="305"/>
        <v>-40</v>
      </c>
      <c r="K566" s="211">
        <v>-40</v>
      </c>
      <c r="L566" s="211">
        <f t="shared" si="306"/>
        <v>-40</v>
      </c>
      <c r="M566" s="211">
        <f t="shared" si="307"/>
        <v>-80</v>
      </c>
      <c r="N566" s="211">
        <f t="shared" si="308"/>
        <v>-80</v>
      </c>
    </row>
    <row r="567" spans="1:14" ht="60.75" hidden="1" customHeight="1" x14ac:dyDescent="0.2">
      <c r="A567" s="224" t="s">
        <v>713</v>
      </c>
      <c r="B567" s="225">
        <v>801</v>
      </c>
      <c r="C567" s="226" t="s">
        <v>190</v>
      </c>
      <c r="D567" s="226" t="s">
        <v>196</v>
      </c>
      <c r="E567" s="226" t="s">
        <v>440</v>
      </c>
      <c r="F567" s="203"/>
      <c r="G567" s="210"/>
      <c r="H567" s="210"/>
      <c r="I567" s="211">
        <f>I568</f>
        <v>-31.5</v>
      </c>
      <c r="J567" s="211" t="e">
        <f>J568</f>
        <v>#REF!</v>
      </c>
      <c r="K567" s="211">
        <f>K568</f>
        <v>-31.5</v>
      </c>
      <c r="L567" s="211" t="e">
        <f>L568</f>
        <v>#REF!</v>
      </c>
      <c r="M567" s="211" t="e">
        <f t="shared" ref="M567:N567" si="309">M568</f>
        <v>#REF!</v>
      </c>
      <c r="N567" s="211" t="e">
        <f t="shared" si="309"/>
        <v>#REF!</v>
      </c>
    </row>
    <row r="568" spans="1:14" ht="19.5" hidden="1" customHeight="1" x14ac:dyDescent="0.2">
      <c r="A568" s="213" t="s">
        <v>93</v>
      </c>
      <c r="B568" s="225">
        <v>801</v>
      </c>
      <c r="C568" s="225" t="s">
        <v>312</v>
      </c>
      <c r="D568" s="206" t="s">
        <v>196</v>
      </c>
      <c r="E568" s="206" t="s">
        <v>440</v>
      </c>
      <c r="F568" s="206" t="s">
        <v>94</v>
      </c>
      <c r="G568" s="210"/>
      <c r="H568" s="210"/>
      <c r="I568" s="211">
        <v>-31.5</v>
      </c>
      <c r="J568" s="211" t="e">
        <f>#REF!+I568</f>
        <v>#REF!</v>
      </c>
      <c r="K568" s="211">
        <v>-31.5</v>
      </c>
      <c r="L568" s="211" t="e">
        <f>#REF!+J568</f>
        <v>#REF!</v>
      </c>
      <c r="M568" s="211" t="e">
        <f>#REF!+K568</f>
        <v>#REF!</v>
      </c>
      <c r="N568" s="211" t="e">
        <f>#REF!+L568</f>
        <v>#REF!</v>
      </c>
    </row>
    <row r="569" spans="1:14" ht="12.75" hidden="1" customHeight="1" x14ac:dyDescent="0.2">
      <c r="A569" s="213" t="s">
        <v>97</v>
      </c>
      <c r="B569" s="225">
        <v>801</v>
      </c>
      <c r="C569" s="225" t="s">
        <v>312</v>
      </c>
      <c r="D569" s="206" t="s">
        <v>198</v>
      </c>
      <c r="E569" s="206" t="s">
        <v>363</v>
      </c>
      <c r="F569" s="206" t="s">
        <v>98</v>
      </c>
      <c r="G569" s="210"/>
      <c r="H569" s="210"/>
      <c r="I569" s="211"/>
      <c r="J569" s="211" t="e">
        <f>#REF!+I569</f>
        <v>#REF!</v>
      </c>
      <c r="K569" s="211"/>
      <c r="L569" s="211" t="e">
        <f t="shared" ref="L569:L572" si="310">F569+J569</f>
        <v>#REF!</v>
      </c>
      <c r="M569" s="211">
        <f t="shared" ref="M569:M572" si="311">G569+K569</f>
        <v>0</v>
      </c>
      <c r="N569" s="211" t="e">
        <f t="shared" ref="N569:N572" si="312">H569+L569</f>
        <v>#REF!</v>
      </c>
    </row>
    <row r="570" spans="1:14" ht="12.75" hidden="1" customHeight="1" x14ac:dyDescent="0.2">
      <c r="A570" s="213" t="s">
        <v>121</v>
      </c>
      <c r="B570" s="225">
        <v>801</v>
      </c>
      <c r="C570" s="225" t="s">
        <v>312</v>
      </c>
      <c r="D570" s="206" t="s">
        <v>198</v>
      </c>
      <c r="E570" s="206" t="s">
        <v>363</v>
      </c>
      <c r="F570" s="206" t="s">
        <v>94</v>
      </c>
      <c r="G570" s="210"/>
      <c r="H570" s="210"/>
      <c r="I570" s="211"/>
      <c r="J570" s="211" t="e">
        <f>#REF!+I570</f>
        <v>#REF!</v>
      </c>
      <c r="K570" s="211"/>
      <c r="L570" s="211" t="e">
        <f t="shared" si="310"/>
        <v>#REF!</v>
      </c>
      <c r="M570" s="211">
        <f t="shared" si="311"/>
        <v>0</v>
      </c>
      <c r="N570" s="211" t="e">
        <f t="shared" si="312"/>
        <v>#REF!</v>
      </c>
    </row>
    <row r="571" spans="1:14" ht="12.75" hidden="1" customHeight="1" x14ac:dyDescent="0.2">
      <c r="A571" s="213" t="s">
        <v>63</v>
      </c>
      <c r="B571" s="225">
        <v>801</v>
      </c>
      <c r="C571" s="225" t="s">
        <v>312</v>
      </c>
      <c r="D571" s="206" t="s">
        <v>198</v>
      </c>
      <c r="E571" s="206" t="s">
        <v>363</v>
      </c>
      <c r="F571" s="206" t="s">
        <v>64</v>
      </c>
      <c r="G571" s="210"/>
      <c r="H571" s="210"/>
      <c r="I571" s="211"/>
      <c r="J571" s="211" t="e">
        <f>#REF!+I571</f>
        <v>#REF!</v>
      </c>
      <c r="K571" s="211"/>
      <c r="L571" s="211" t="e">
        <f t="shared" si="310"/>
        <v>#REF!</v>
      </c>
      <c r="M571" s="211">
        <f t="shared" si="311"/>
        <v>0</v>
      </c>
      <c r="N571" s="211" t="e">
        <f t="shared" si="312"/>
        <v>#REF!</v>
      </c>
    </row>
    <row r="572" spans="1:14" ht="12.75" hidden="1" customHeight="1" x14ac:dyDescent="0.2">
      <c r="A572" s="213" t="s">
        <v>302</v>
      </c>
      <c r="B572" s="225">
        <v>801</v>
      </c>
      <c r="C572" s="225" t="s">
        <v>312</v>
      </c>
      <c r="D572" s="206" t="s">
        <v>198</v>
      </c>
      <c r="E572" s="206" t="s">
        <v>316</v>
      </c>
      <c r="F572" s="206" t="s">
        <v>303</v>
      </c>
      <c r="G572" s="210"/>
      <c r="H572" s="210"/>
      <c r="I572" s="211"/>
      <c r="J572" s="211" t="e">
        <f>#REF!+I572</f>
        <v>#REF!</v>
      </c>
      <c r="K572" s="211"/>
      <c r="L572" s="211" t="e">
        <f t="shared" si="310"/>
        <v>#REF!</v>
      </c>
      <c r="M572" s="211">
        <f t="shared" si="311"/>
        <v>0</v>
      </c>
      <c r="N572" s="211" t="e">
        <f t="shared" si="312"/>
        <v>#REF!</v>
      </c>
    </row>
    <row r="573" spans="1:14" s="35" customFormat="1" ht="54.75" hidden="1" customHeight="1" x14ac:dyDescent="0.2">
      <c r="A573" s="275" t="s">
        <v>379</v>
      </c>
      <c r="B573" s="206">
        <v>801</v>
      </c>
      <c r="C573" s="206" t="s">
        <v>190</v>
      </c>
      <c r="D573" s="206" t="s">
        <v>196</v>
      </c>
      <c r="E573" s="206" t="s">
        <v>380</v>
      </c>
      <c r="F573" s="206"/>
      <c r="G573" s="210"/>
      <c r="H573" s="210"/>
      <c r="I573" s="211">
        <f>I574</f>
        <v>-1331</v>
      </c>
      <c r="J573" s="211" t="e">
        <f>J574</f>
        <v>#REF!</v>
      </c>
      <c r="K573" s="211">
        <f>K574</f>
        <v>-1331</v>
      </c>
      <c r="L573" s="211" t="e">
        <f>L574</f>
        <v>#REF!</v>
      </c>
      <c r="M573" s="211" t="e">
        <f t="shared" ref="M573:N573" si="313">M574</f>
        <v>#REF!</v>
      </c>
      <c r="N573" s="211" t="e">
        <f t="shared" si="313"/>
        <v>#REF!</v>
      </c>
    </row>
    <row r="574" spans="1:14" s="35" customFormat="1" ht="57.75" hidden="1" customHeight="1" x14ac:dyDescent="0.2">
      <c r="A574" s="273" t="s">
        <v>381</v>
      </c>
      <c r="B574" s="206" t="s">
        <v>146</v>
      </c>
      <c r="C574" s="206" t="s">
        <v>190</v>
      </c>
      <c r="D574" s="206" t="s">
        <v>196</v>
      </c>
      <c r="E574" s="206" t="s">
        <v>715</v>
      </c>
      <c r="F574" s="206"/>
      <c r="G574" s="210"/>
      <c r="H574" s="210"/>
      <c r="I574" s="211">
        <f>I575+I576+I577</f>
        <v>-1331</v>
      </c>
      <c r="J574" s="211" t="e">
        <f>J575+J576+J577</f>
        <v>#REF!</v>
      </c>
      <c r="K574" s="211">
        <f>K575+K576+K577</f>
        <v>-1331</v>
      </c>
      <c r="L574" s="211" t="e">
        <f>L575+L576+L577</f>
        <v>#REF!</v>
      </c>
      <c r="M574" s="211" t="e">
        <f t="shared" ref="M574:N574" si="314">M575+M576+M577</f>
        <v>#REF!</v>
      </c>
      <c r="N574" s="211" t="e">
        <f t="shared" si="314"/>
        <v>#REF!</v>
      </c>
    </row>
    <row r="575" spans="1:14" s="35" customFormat="1" ht="12.75" hidden="1" customHeight="1" x14ac:dyDescent="0.2">
      <c r="A575" s="213" t="s">
        <v>95</v>
      </c>
      <c r="B575" s="206" t="s">
        <v>146</v>
      </c>
      <c r="C575" s="206" t="s">
        <v>190</v>
      </c>
      <c r="D575" s="206" t="s">
        <v>196</v>
      </c>
      <c r="E575" s="206" t="s">
        <v>715</v>
      </c>
      <c r="F575" s="206" t="s">
        <v>96</v>
      </c>
      <c r="G575" s="210"/>
      <c r="H575" s="210"/>
      <c r="I575" s="211">
        <v>-1269.5</v>
      </c>
      <c r="J575" s="211" t="e">
        <f>#REF!+I575</f>
        <v>#REF!</v>
      </c>
      <c r="K575" s="211">
        <v>-1269.5</v>
      </c>
      <c r="L575" s="211" t="e">
        <f>#REF!+J575</f>
        <v>#REF!</v>
      </c>
      <c r="M575" s="211" t="e">
        <f>#REF!+K575</f>
        <v>#REF!</v>
      </c>
      <c r="N575" s="211" t="e">
        <f>#REF!+L575</f>
        <v>#REF!</v>
      </c>
    </row>
    <row r="576" spans="1:14" s="35" customFormat="1" ht="12.75" hidden="1" customHeight="1" x14ac:dyDescent="0.2">
      <c r="A576" s="213" t="s">
        <v>97</v>
      </c>
      <c r="B576" s="206" t="s">
        <v>146</v>
      </c>
      <c r="C576" s="206" t="s">
        <v>190</v>
      </c>
      <c r="D576" s="206" t="s">
        <v>196</v>
      </c>
      <c r="E576" s="206" t="s">
        <v>715</v>
      </c>
      <c r="F576" s="206" t="s">
        <v>98</v>
      </c>
      <c r="G576" s="210"/>
      <c r="H576" s="210"/>
      <c r="I576" s="211">
        <v>0</v>
      </c>
      <c r="J576" s="211" t="e">
        <f>#REF!+I576</f>
        <v>#REF!</v>
      </c>
      <c r="K576" s="211">
        <v>0</v>
      </c>
      <c r="L576" s="211" t="e">
        <f>#REF!+J576</f>
        <v>#REF!</v>
      </c>
      <c r="M576" s="211" t="e">
        <f>#REF!+K576</f>
        <v>#REF!</v>
      </c>
      <c r="N576" s="211" t="e">
        <f>#REF!+L576</f>
        <v>#REF!</v>
      </c>
    </row>
    <row r="577" spans="1:14" s="35" customFormat="1" ht="18.75" hidden="1" customHeight="1" x14ac:dyDescent="0.2">
      <c r="A577" s="213" t="s">
        <v>93</v>
      </c>
      <c r="B577" s="206" t="s">
        <v>146</v>
      </c>
      <c r="C577" s="206" t="s">
        <v>190</v>
      </c>
      <c r="D577" s="206" t="s">
        <v>196</v>
      </c>
      <c r="E577" s="206" t="s">
        <v>715</v>
      </c>
      <c r="F577" s="206" t="s">
        <v>94</v>
      </c>
      <c r="G577" s="210"/>
      <c r="H577" s="210"/>
      <c r="I577" s="211">
        <v>-61.5</v>
      </c>
      <c r="J577" s="211" t="e">
        <f>#REF!+I577</f>
        <v>#REF!</v>
      </c>
      <c r="K577" s="211">
        <v>-61.5</v>
      </c>
      <c r="L577" s="211" t="e">
        <f>#REF!+J577</f>
        <v>#REF!</v>
      </c>
      <c r="M577" s="211" t="e">
        <f>#REF!+K577</f>
        <v>#REF!</v>
      </c>
      <c r="N577" s="211" t="e">
        <f>#REF!+L577</f>
        <v>#REF!</v>
      </c>
    </row>
    <row r="578" spans="1:14" s="35" customFormat="1" ht="95.25" hidden="1" customHeight="1" x14ac:dyDescent="0.2">
      <c r="A578" s="273" t="s">
        <v>476</v>
      </c>
      <c r="B578" s="206" t="s">
        <v>146</v>
      </c>
      <c r="C578" s="206" t="s">
        <v>190</v>
      </c>
      <c r="D578" s="206" t="s">
        <v>196</v>
      </c>
      <c r="E578" s="206" t="s">
        <v>477</v>
      </c>
      <c r="F578" s="206"/>
      <c r="G578" s="210"/>
      <c r="H578" s="210"/>
      <c r="I578" s="211">
        <f>I579+I580+I581</f>
        <v>0</v>
      </c>
      <c r="J578" s="211">
        <f>J579+J580+J581</f>
        <v>0</v>
      </c>
      <c r="K578" s="211">
        <f>K579+K580+K581</f>
        <v>0</v>
      </c>
      <c r="L578" s="211">
        <f>L579+L580+L581</f>
        <v>0</v>
      </c>
      <c r="M578" s="211">
        <f t="shared" ref="M578:N578" si="315">M579+M580+M581</f>
        <v>0</v>
      </c>
      <c r="N578" s="211">
        <f t="shared" si="315"/>
        <v>0</v>
      </c>
    </row>
    <row r="579" spans="1:14" s="35" customFormat="1" ht="21" hidden="1" customHeight="1" x14ac:dyDescent="0.2">
      <c r="A579" s="213" t="s">
        <v>95</v>
      </c>
      <c r="B579" s="206" t="s">
        <v>146</v>
      </c>
      <c r="C579" s="206" t="s">
        <v>190</v>
      </c>
      <c r="D579" s="206" t="s">
        <v>196</v>
      </c>
      <c r="E579" s="206" t="s">
        <v>477</v>
      </c>
      <c r="F579" s="206" t="s">
        <v>96</v>
      </c>
      <c r="G579" s="210"/>
      <c r="H579" s="210"/>
      <c r="I579" s="211">
        <v>0</v>
      </c>
      <c r="J579" s="211">
        <f>G579+I579</f>
        <v>0</v>
      </c>
      <c r="K579" s="211">
        <v>0</v>
      </c>
      <c r="L579" s="211">
        <f t="shared" ref="L579:L581" si="316">H579+J579</f>
        <v>0</v>
      </c>
      <c r="M579" s="211">
        <f t="shared" ref="M579:M581" si="317">I579+K579</f>
        <v>0</v>
      </c>
      <c r="N579" s="211">
        <f t="shared" ref="N579:N581" si="318">J579+L579</f>
        <v>0</v>
      </c>
    </row>
    <row r="580" spans="1:14" s="35" customFormat="1" ht="24.75" hidden="1" customHeight="1" x14ac:dyDescent="0.2">
      <c r="A580" s="213" t="s">
        <v>97</v>
      </c>
      <c r="B580" s="206" t="s">
        <v>146</v>
      </c>
      <c r="C580" s="206" t="s">
        <v>190</v>
      </c>
      <c r="D580" s="206" t="s">
        <v>196</v>
      </c>
      <c r="E580" s="206" t="s">
        <v>477</v>
      </c>
      <c r="F580" s="206" t="s">
        <v>98</v>
      </c>
      <c r="G580" s="210"/>
      <c r="H580" s="210"/>
      <c r="I580" s="211">
        <v>0</v>
      </c>
      <c r="J580" s="211">
        <f>G580+I580</f>
        <v>0</v>
      </c>
      <c r="K580" s="211">
        <v>0</v>
      </c>
      <c r="L580" s="211">
        <f t="shared" si="316"/>
        <v>0</v>
      </c>
      <c r="M580" s="211">
        <f t="shared" si="317"/>
        <v>0</v>
      </c>
      <c r="N580" s="211">
        <f t="shared" si="318"/>
        <v>0</v>
      </c>
    </row>
    <row r="581" spans="1:14" s="35" customFormat="1" ht="28.5" hidden="1" customHeight="1" x14ac:dyDescent="0.2">
      <c r="A581" s="213" t="s">
        <v>93</v>
      </c>
      <c r="B581" s="206" t="s">
        <v>146</v>
      </c>
      <c r="C581" s="206" t="s">
        <v>190</v>
      </c>
      <c r="D581" s="206" t="s">
        <v>196</v>
      </c>
      <c r="E581" s="206" t="s">
        <v>477</v>
      </c>
      <c r="F581" s="206" t="s">
        <v>94</v>
      </c>
      <c r="G581" s="210"/>
      <c r="H581" s="210"/>
      <c r="I581" s="211">
        <v>0</v>
      </c>
      <c r="J581" s="211">
        <f>G581+I581</f>
        <v>0</v>
      </c>
      <c r="K581" s="211">
        <v>0</v>
      </c>
      <c r="L581" s="211">
        <f t="shared" si="316"/>
        <v>0</v>
      </c>
      <c r="M581" s="211">
        <f t="shared" si="317"/>
        <v>0</v>
      </c>
      <c r="N581" s="211">
        <f t="shared" si="318"/>
        <v>0</v>
      </c>
    </row>
    <row r="582" spans="1:14" s="45" customFormat="1" ht="14.25" hidden="1" customHeight="1" x14ac:dyDescent="0.2">
      <c r="A582" s="213" t="s">
        <v>503</v>
      </c>
      <c r="B582" s="225">
        <v>801</v>
      </c>
      <c r="C582" s="225" t="s">
        <v>312</v>
      </c>
      <c r="D582" s="206" t="s">
        <v>196</v>
      </c>
      <c r="E582" s="205" t="s">
        <v>505</v>
      </c>
      <c r="F582" s="225"/>
      <c r="G582" s="210"/>
      <c r="H582" s="210"/>
      <c r="I582" s="211">
        <f>I583</f>
        <v>-13512.5</v>
      </c>
      <c r="J582" s="211" t="e">
        <f>J583</f>
        <v>#REF!</v>
      </c>
      <c r="K582" s="211">
        <f>K583</f>
        <v>-13512.5</v>
      </c>
      <c r="L582" s="211" t="e">
        <f>L583</f>
        <v>#REF!</v>
      </c>
      <c r="M582" s="211" t="e">
        <f t="shared" ref="M582:N582" si="319">M583</f>
        <v>#REF!</v>
      </c>
      <c r="N582" s="211" t="e">
        <f t="shared" si="319"/>
        <v>#REF!</v>
      </c>
    </row>
    <row r="583" spans="1:14" s="45" customFormat="1" ht="17.25" hidden="1" customHeight="1" x14ac:dyDescent="0.2">
      <c r="A583" s="213" t="s">
        <v>504</v>
      </c>
      <c r="B583" s="225">
        <v>801</v>
      </c>
      <c r="C583" s="225" t="s">
        <v>312</v>
      </c>
      <c r="D583" s="206" t="s">
        <v>196</v>
      </c>
      <c r="E583" s="214" t="s">
        <v>465</v>
      </c>
      <c r="F583" s="206"/>
      <c r="G583" s="210"/>
      <c r="H583" s="210"/>
      <c r="I583" s="211">
        <f>I584+I585+I586+I587+I588+I589</f>
        <v>-13512.5</v>
      </c>
      <c r="J583" s="211" t="e">
        <f>J584+J585+J586+J587+J588+J589</f>
        <v>#REF!</v>
      </c>
      <c r="K583" s="211">
        <f>K584+K585+K586+K587+K588+K589</f>
        <v>-13512.5</v>
      </c>
      <c r="L583" s="211" t="e">
        <f>L584+L585+L586+L587+L588+L589</f>
        <v>#REF!</v>
      </c>
      <c r="M583" s="211" t="e">
        <f t="shared" ref="M583:N583" si="320">M584+M585+M586+M587+M588+M589</f>
        <v>#REF!</v>
      </c>
      <c r="N583" s="211" t="e">
        <f t="shared" si="320"/>
        <v>#REF!</v>
      </c>
    </row>
    <row r="584" spans="1:14" s="45" customFormat="1" ht="15" hidden="1" customHeight="1" x14ac:dyDescent="0.2">
      <c r="A584" s="213" t="s">
        <v>95</v>
      </c>
      <c r="B584" s="225">
        <v>801</v>
      </c>
      <c r="C584" s="225" t="s">
        <v>312</v>
      </c>
      <c r="D584" s="206" t="s">
        <v>196</v>
      </c>
      <c r="E584" s="214" t="s">
        <v>465</v>
      </c>
      <c r="F584" s="206" t="s">
        <v>96</v>
      </c>
      <c r="G584" s="210"/>
      <c r="H584" s="210"/>
      <c r="I584" s="211">
        <v>-10282.5</v>
      </c>
      <c r="J584" s="211" t="e">
        <f>#REF!+I584</f>
        <v>#REF!</v>
      </c>
      <c r="K584" s="211">
        <v>-10282.5</v>
      </c>
      <c r="L584" s="211" t="e">
        <f>#REF!+J584</f>
        <v>#REF!</v>
      </c>
      <c r="M584" s="211" t="e">
        <f>#REF!+K584</f>
        <v>#REF!</v>
      </c>
      <c r="N584" s="211" t="e">
        <f>#REF!+L584</f>
        <v>#REF!</v>
      </c>
    </row>
    <row r="585" spans="1:14" s="45" customFormat="1" ht="18" hidden="1" customHeight="1" x14ac:dyDescent="0.2">
      <c r="A585" s="213" t="s">
        <v>97</v>
      </c>
      <c r="B585" s="225">
        <v>801</v>
      </c>
      <c r="C585" s="225" t="s">
        <v>312</v>
      </c>
      <c r="D585" s="206" t="s">
        <v>196</v>
      </c>
      <c r="E585" s="214" t="s">
        <v>465</v>
      </c>
      <c r="F585" s="206" t="s">
        <v>98</v>
      </c>
      <c r="G585" s="210"/>
      <c r="H585" s="210"/>
      <c r="I585" s="211">
        <v>-480</v>
      </c>
      <c r="J585" s="211" t="e">
        <f>#REF!+I585</f>
        <v>#REF!</v>
      </c>
      <c r="K585" s="211">
        <v>-480</v>
      </c>
      <c r="L585" s="211" t="e">
        <f>#REF!+J585</f>
        <v>#REF!</v>
      </c>
      <c r="M585" s="211" t="e">
        <f>#REF!+K585</f>
        <v>#REF!</v>
      </c>
      <c r="N585" s="211" t="e">
        <f>#REF!+L585</f>
        <v>#REF!</v>
      </c>
    </row>
    <row r="586" spans="1:14" s="45" customFormat="1" ht="12" hidden="1" customHeight="1" x14ac:dyDescent="0.25">
      <c r="A586" s="263" t="s">
        <v>99</v>
      </c>
      <c r="B586" s="225">
        <v>801</v>
      </c>
      <c r="C586" s="225" t="s">
        <v>312</v>
      </c>
      <c r="D586" s="206" t="s">
        <v>196</v>
      </c>
      <c r="E586" s="214" t="s">
        <v>465</v>
      </c>
      <c r="F586" s="206" t="s">
        <v>100</v>
      </c>
      <c r="G586" s="210"/>
      <c r="H586" s="210"/>
      <c r="I586" s="211">
        <v>-500</v>
      </c>
      <c r="J586" s="211" t="e">
        <f>#REF!+I586</f>
        <v>#REF!</v>
      </c>
      <c r="K586" s="211">
        <v>-500</v>
      </c>
      <c r="L586" s="211" t="e">
        <f>#REF!+J586</f>
        <v>#REF!</v>
      </c>
      <c r="M586" s="211" t="e">
        <f>#REF!+K586</f>
        <v>#REF!</v>
      </c>
      <c r="N586" s="211" t="e">
        <f>#REF!+L586</f>
        <v>#REF!</v>
      </c>
    </row>
    <row r="587" spans="1:14" s="45" customFormat="1" ht="14.25" hidden="1" customHeight="1" x14ac:dyDescent="0.2">
      <c r="A587" s="213" t="s">
        <v>93</v>
      </c>
      <c r="B587" s="225">
        <v>801</v>
      </c>
      <c r="C587" s="225" t="s">
        <v>312</v>
      </c>
      <c r="D587" s="206" t="s">
        <v>196</v>
      </c>
      <c r="E587" s="214" t="s">
        <v>465</v>
      </c>
      <c r="F587" s="206" t="s">
        <v>94</v>
      </c>
      <c r="G587" s="210"/>
      <c r="H587" s="210"/>
      <c r="I587" s="211">
        <v>-2000</v>
      </c>
      <c r="J587" s="211" t="e">
        <f>#REF!+I587</f>
        <v>#REF!</v>
      </c>
      <c r="K587" s="211">
        <v>-2000</v>
      </c>
      <c r="L587" s="211" t="e">
        <f>#REF!+J587</f>
        <v>#REF!</v>
      </c>
      <c r="M587" s="211" t="e">
        <f>#REF!+K587</f>
        <v>#REF!</v>
      </c>
      <c r="N587" s="211" t="e">
        <f>#REF!+L587</f>
        <v>#REF!</v>
      </c>
    </row>
    <row r="588" spans="1:14" s="45" customFormat="1" ht="16.5" hidden="1" customHeight="1" x14ac:dyDescent="0.2">
      <c r="A588" s="213" t="s">
        <v>103</v>
      </c>
      <c r="B588" s="225">
        <v>801</v>
      </c>
      <c r="C588" s="225" t="s">
        <v>312</v>
      </c>
      <c r="D588" s="206" t="s">
        <v>196</v>
      </c>
      <c r="E588" s="214" t="s">
        <v>465</v>
      </c>
      <c r="F588" s="206" t="s">
        <v>104</v>
      </c>
      <c r="G588" s="210"/>
      <c r="H588" s="210"/>
      <c r="I588" s="211">
        <v>-210</v>
      </c>
      <c r="J588" s="211" t="e">
        <f>#REF!+I588</f>
        <v>#REF!</v>
      </c>
      <c r="K588" s="211">
        <v>-210</v>
      </c>
      <c r="L588" s="211" t="e">
        <f>#REF!+J588</f>
        <v>#REF!</v>
      </c>
      <c r="M588" s="211" t="e">
        <f>#REF!+K588</f>
        <v>#REF!</v>
      </c>
      <c r="N588" s="211" t="e">
        <f>#REF!+L588</f>
        <v>#REF!</v>
      </c>
    </row>
    <row r="589" spans="1:14" s="45" customFormat="1" ht="15.75" hidden="1" customHeight="1" x14ac:dyDescent="0.2">
      <c r="A589" s="213" t="s">
        <v>105</v>
      </c>
      <c r="B589" s="225">
        <v>801</v>
      </c>
      <c r="C589" s="225" t="s">
        <v>312</v>
      </c>
      <c r="D589" s="206" t="s">
        <v>196</v>
      </c>
      <c r="E589" s="214" t="s">
        <v>465</v>
      </c>
      <c r="F589" s="206" t="s">
        <v>106</v>
      </c>
      <c r="G589" s="210"/>
      <c r="H589" s="210"/>
      <c r="I589" s="211">
        <v>-40</v>
      </c>
      <c r="J589" s="211" t="e">
        <f>#REF!+I589</f>
        <v>#REF!</v>
      </c>
      <c r="K589" s="211">
        <v>-40</v>
      </c>
      <c r="L589" s="211" t="e">
        <f>#REF!+J589</f>
        <v>#REF!</v>
      </c>
      <c r="M589" s="211" t="e">
        <f>#REF!+K589</f>
        <v>#REF!</v>
      </c>
      <c r="N589" s="211" t="e">
        <f>#REF!+L589</f>
        <v>#REF!</v>
      </c>
    </row>
    <row r="590" spans="1:14" s="45" customFormat="1" ht="21.75" customHeight="1" x14ac:dyDescent="0.2">
      <c r="A590" s="213" t="s">
        <v>504</v>
      </c>
      <c r="B590" s="225">
        <v>801</v>
      </c>
      <c r="C590" s="225" t="s">
        <v>312</v>
      </c>
      <c r="D590" s="206" t="s">
        <v>196</v>
      </c>
      <c r="E590" s="214" t="s">
        <v>847</v>
      </c>
      <c r="F590" s="206"/>
      <c r="G590" s="211" t="e">
        <f>#REF!+#REF!+#REF!+#REF!+#REF!+#REF!</f>
        <v>#REF!</v>
      </c>
      <c r="H590" s="211">
        <f t="shared" ref="H590:L590" si="321">H591+H592+H593+H594+H595+H596+H597+H598</f>
        <v>13783</v>
      </c>
      <c r="I590" s="211">
        <f t="shared" si="321"/>
        <v>-1216.6000000000001</v>
      </c>
      <c r="J590" s="211">
        <f t="shared" si="321"/>
        <v>12566.4</v>
      </c>
      <c r="K590" s="211">
        <f t="shared" si="321"/>
        <v>4.0000000000000036E-2</v>
      </c>
      <c r="L590" s="211">
        <f t="shared" si="321"/>
        <v>12984</v>
      </c>
      <c r="M590" s="211">
        <f>M591+M592+M593+M594+M595+M596+M597+M598</f>
        <v>-3646</v>
      </c>
      <c r="N590" s="211">
        <f>N591+N592+N593+N594+N595+N596+N597+N598</f>
        <v>9338</v>
      </c>
    </row>
    <row r="591" spans="1:14" s="45" customFormat="1" ht="26.25" customHeight="1" x14ac:dyDescent="0.2">
      <c r="A591" s="287" t="s">
        <v>886</v>
      </c>
      <c r="B591" s="225">
        <v>801</v>
      </c>
      <c r="C591" s="225" t="s">
        <v>312</v>
      </c>
      <c r="D591" s="206" t="s">
        <v>196</v>
      </c>
      <c r="E591" s="214" t="s">
        <v>847</v>
      </c>
      <c r="F591" s="206" t="s">
        <v>96</v>
      </c>
      <c r="G591" s="210"/>
      <c r="H591" s="211">
        <v>8163</v>
      </c>
      <c r="I591" s="211">
        <v>-2300.4</v>
      </c>
      <c r="J591" s="211">
        <f>H591+I591</f>
        <v>5862.6</v>
      </c>
      <c r="K591" s="211">
        <v>0.05</v>
      </c>
      <c r="L591" s="211">
        <f>5161+68</f>
        <v>5229</v>
      </c>
      <c r="M591" s="211">
        <v>211</v>
      </c>
      <c r="N591" s="211">
        <f>L591+M591</f>
        <v>5440</v>
      </c>
    </row>
    <row r="592" spans="1:14" s="45" customFormat="1" ht="15.75" customHeight="1" x14ac:dyDescent="0.2">
      <c r="A592" s="213" t="s">
        <v>97</v>
      </c>
      <c r="B592" s="225">
        <v>801</v>
      </c>
      <c r="C592" s="206" t="s">
        <v>190</v>
      </c>
      <c r="D592" s="206" t="s">
        <v>196</v>
      </c>
      <c r="E592" s="214" t="s">
        <v>847</v>
      </c>
      <c r="F592" s="206" t="s">
        <v>98</v>
      </c>
      <c r="G592" s="210"/>
      <c r="H592" s="211">
        <v>480</v>
      </c>
      <c r="I592" s="211">
        <v>0</v>
      </c>
      <c r="J592" s="211">
        <f t="shared" ref="J592:J597" si="322">H592+I592</f>
        <v>480</v>
      </c>
      <c r="K592" s="211">
        <v>0</v>
      </c>
      <c r="L592" s="211">
        <v>480</v>
      </c>
      <c r="M592" s="211">
        <v>-430</v>
      </c>
      <c r="N592" s="211">
        <f>L592+M592</f>
        <v>50</v>
      </c>
    </row>
    <row r="593" spans="1:14" s="45" customFormat="1" ht="33" customHeight="1" x14ac:dyDescent="0.2">
      <c r="A593" s="267" t="s">
        <v>877</v>
      </c>
      <c r="B593" s="225">
        <v>801</v>
      </c>
      <c r="C593" s="206" t="s">
        <v>190</v>
      </c>
      <c r="D593" s="206" t="s">
        <v>196</v>
      </c>
      <c r="E593" s="214" t="s">
        <v>847</v>
      </c>
      <c r="F593" s="206" t="s">
        <v>875</v>
      </c>
      <c r="G593" s="210"/>
      <c r="H593" s="211"/>
      <c r="I593" s="211">
        <v>1508.1</v>
      </c>
      <c r="J593" s="211">
        <f t="shared" si="322"/>
        <v>1508.1</v>
      </c>
      <c r="K593" s="211">
        <v>0.02</v>
      </c>
      <c r="L593" s="211">
        <f>1559+62</f>
        <v>1621</v>
      </c>
      <c r="M593" s="211">
        <v>22</v>
      </c>
      <c r="N593" s="211">
        <f t="shared" ref="N593:N598" si="323">L593+M593</f>
        <v>1643</v>
      </c>
    </row>
    <row r="594" spans="1:14" s="45" customFormat="1" ht="15" customHeight="1" x14ac:dyDescent="0.25">
      <c r="A594" s="263" t="s">
        <v>99</v>
      </c>
      <c r="B594" s="225">
        <v>801</v>
      </c>
      <c r="C594" s="206" t="s">
        <v>190</v>
      </c>
      <c r="D594" s="206" t="s">
        <v>196</v>
      </c>
      <c r="E594" s="214" t="s">
        <v>847</v>
      </c>
      <c r="F594" s="206" t="s">
        <v>100</v>
      </c>
      <c r="G594" s="210"/>
      <c r="H594" s="211">
        <v>850</v>
      </c>
      <c r="I594" s="211">
        <v>0</v>
      </c>
      <c r="J594" s="211">
        <f t="shared" si="322"/>
        <v>850</v>
      </c>
      <c r="K594" s="211">
        <v>0</v>
      </c>
      <c r="L594" s="211">
        <v>850</v>
      </c>
      <c r="M594" s="211">
        <v>-450</v>
      </c>
      <c r="N594" s="211">
        <f t="shared" si="323"/>
        <v>400</v>
      </c>
    </row>
    <row r="595" spans="1:14" s="45" customFormat="1" ht="15" customHeight="1" x14ac:dyDescent="0.2">
      <c r="A595" s="213" t="s">
        <v>93</v>
      </c>
      <c r="B595" s="225">
        <v>801</v>
      </c>
      <c r="C595" s="225" t="s">
        <v>312</v>
      </c>
      <c r="D595" s="206" t="s">
        <v>196</v>
      </c>
      <c r="E595" s="214" t="s">
        <v>847</v>
      </c>
      <c r="F595" s="206" t="s">
        <v>94</v>
      </c>
      <c r="G595" s="210"/>
      <c r="H595" s="211">
        <v>4000</v>
      </c>
      <c r="I595" s="211">
        <v>-437.6</v>
      </c>
      <c r="J595" s="211">
        <f t="shared" si="322"/>
        <v>3562.4</v>
      </c>
      <c r="K595" s="211">
        <v>-0.03</v>
      </c>
      <c r="L595" s="211">
        <v>4500</v>
      </c>
      <c r="M595" s="211">
        <v>-2695</v>
      </c>
      <c r="N595" s="211">
        <f t="shared" si="323"/>
        <v>1805</v>
      </c>
    </row>
    <row r="596" spans="1:14" s="45" customFormat="1" ht="15.75" customHeight="1" x14ac:dyDescent="0.2">
      <c r="A596" s="213" t="s">
        <v>103</v>
      </c>
      <c r="B596" s="225">
        <v>801</v>
      </c>
      <c r="C596" s="225" t="s">
        <v>312</v>
      </c>
      <c r="D596" s="206" t="s">
        <v>196</v>
      </c>
      <c r="E596" s="214" t="s">
        <v>847</v>
      </c>
      <c r="F596" s="206" t="s">
        <v>104</v>
      </c>
      <c r="G596" s="210"/>
      <c r="H596" s="211">
        <v>210</v>
      </c>
      <c r="I596" s="211">
        <v>-5</v>
      </c>
      <c r="J596" s="211">
        <f t="shared" si="322"/>
        <v>205</v>
      </c>
      <c r="K596" s="211">
        <v>-5</v>
      </c>
      <c r="L596" s="211">
        <v>230</v>
      </c>
      <c r="M596" s="211">
        <v>-230</v>
      </c>
      <c r="N596" s="211">
        <f t="shared" si="323"/>
        <v>0</v>
      </c>
    </row>
    <row r="597" spans="1:14" s="45" customFormat="1" ht="15.75" customHeight="1" x14ac:dyDescent="0.2">
      <c r="A597" s="213" t="s">
        <v>105</v>
      </c>
      <c r="B597" s="225">
        <v>801</v>
      </c>
      <c r="C597" s="225" t="s">
        <v>312</v>
      </c>
      <c r="D597" s="206" t="s">
        <v>196</v>
      </c>
      <c r="E597" s="214" t="s">
        <v>847</v>
      </c>
      <c r="F597" s="206" t="s">
        <v>106</v>
      </c>
      <c r="G597" s="210"/>
      <c r="H597" s="211">
        <v>80</v>
      </c>
      <c r="I597" s="211">
        <v>13.3</v>
      </c>
      <c r="J597" s="211">
        <f t="shared" si="322"/>
        <v>93.3</v>
      </c>
      <c r="K597" s="211">
        <v>0</v>
      </c>
      <c r="L597" s="211">
        <v>74</v>
      </c>
      <c r="M597" s="211">
        <v>-74</v>
      </c>
      <c r="N597" s="211">
        <f t="shared" si="323"/>
        <v>0</v>
      </c>
    </row>
    <row r="598" spans="1:14" s="45" customFormat="1" ht="15.75" hidden="1" customHeight="1" x14ac:dyDescent="0.2">
      <c r="A598" s="281" t="s">
        <v>885</v>
      </c>
      <c r="B598" s="225">
        <v>801</v>
      </c>
      <c r="C598" s="225" t="s">
        <v>312</v>
      </c>
      <c r="D598" s="206" t="s">
        <v>196</v>
      </c>
      <c r="E598" s="214" t="s">
        <v>847</v>
      </c>
      <c r="F598" s="206" t="s">
        <v>884</v>
      </c>
      <c r="G598" s="210"/>
      <c r="H598" s="211">
        <v>0</v>
      </c>
      <c r="I598" s="211">
        <v>5</v>
      </c>
      <c r="J598" s="211">
        <f>H598+I598</f>
        <v>5</v>
      </c>
      <c r="K598" s="211">
        <v>5</v>
      </c>
      <c r="L598" s="211">
        <v>0</v>
      </c>
      <c r="M598" s="211">
        <v>0</v>
      </c>
      <c r="N598" s="211">
        <f t="shared" si="323"/>
        <v>0</v>
      </c>
    </row>
    <row r="599" spans="1:14" s="45" customFormat="1" ht="15.75" customHeight="1" x14ac:dyDescent="0.2">
      <c r="A599" s="223" t="s">
        <v>872</v>
      </c>
      <c r="B599" s="276">
        <v>801</v>
      </c>
      <c r="C599" s="276" t="s">
        <v>312</v>
      </c>
      <c r="D599" s="262" t="s">
        <v>196</v>
      </c>
      <c r="E599" s="277" t="s">
        <v>871</v>
      </c>
      <c r="F599" s="262"/>
      <c r="G599" s="210"/>
      <c r="H599" s="229">
        <f t="shared" ref="H599:N599" si="324">H600+H601</f>
        <v>600</v>
      </c>
      <c r="I599" s="229">
        <f t="shared" si="324"/>
        <v>0</v>
      </c>
      <c r="J599" s="229">
        <f t="shared" si="324"/>
        <v>600</v>
      </c>
      <c r="K599" s="229">
        <f t="shared" si="324"/>
        <v>0</v>
      </c>
      <c r="L599" s="229">
        <f t="shared" si="324"/>
        <v>614</v>
      </c>
      <c r="M599" s="229">
        <f t="shared" si="324"/>
        <v>6</v>
      </c>
      <c r="N599" s="229">
        <f t="shared" si="324"/>
        <v>620</v>
      </c>
    </row>
    <row r="600" spans="1:14" s="45" customFormat="1" ht="16.5" customHeight="1" x14ac:dyDescent="0.2">
      <c r="A600" s="287" t="s">
        <v>886</v>
      </c>
      <c r="B600" s="225">
        <v>801</v>
      </c>
      <c r="C600" s="225" t="s">
        <v>312</v>
      </c>
      <c r="D600" s="206" t="s">
        <v>196</v>
      </c>
      <c r="E600" s="214" t="s">
        <v>871</v>
      </c>
      <c r="F600" s="206" t="s">
        <v>96</v>
      </c>
      <c r="G600" s="210"/>
      <c r="H600" s="211">
        <v>600</v>
      </c>
      <c r="I600" s="211">
        <v>-139.19999999999999</v>
      </c>
      <c r="J600" s="211">
        <f>H600+I600</f>
        <v>460.8</v>
      </c>
      <c r="K600" s="211">
        <v>0.03</v>
      </c>
      <c r="L600" s="211">
        <f>968-497</f>
        <v>471</v>
      </c>
      <c r="M600" s="211">
        <v>5</v>
      </c>
      <c r="N600" s="211">
        <f>L600+M600</f>
        <v>476</v>
      </c>
    </row>
    <row r="601" spans="1:14" s="45" customFormat="1" ht="30.75" customHeight="1" x14ac:dyDescent="0.2">
      <c r="A601" s="267" t="s">
        <v>877</v>
      </c>
      <c r="B601" s="225">
        <v>801</v>
      </c>
      <c r="C601" s="225" t="s">
        <v>312</v>
      </c>
      <c r="D601" s="206" t="s">
        <v>196</v>
      </c>
      <c r="E601" s="214" t="s">
        <v>871</v>
      </c>
      <c r="F601" s="206" t="s">
        <v>875</v>
      </c>
      <c r="G601" s="210"/>
      <c r="H601" s="211">
        <v>0</v>
      </c>
      <c r="I601" s="211">
        <v>139.19999999999999</v>
      </c>
      <c r="J601" s="211">
        <f>H601+I601</f>
        <v>139.19999999999999</v>
      </c>
      <c r="K601" s="211">
        <v>-0.03</v>
      </c>
      <c r="L601" s="211">
        <f>293-150</f>
        <v>143</v>
      </c>
      <c r="M601" s="211">
        <v>1</v>
      </c>
      <c r="N601" s="211">
        <f>L601+M601</f>
        <v>144</v>
      </c>
    </row>
    <row r="602" spans="1:14" s="45" customFormat="1" ht="43.5" customHeight="1" x14ac:dyDescent="0.2">
      <c r="A602" s="213" t="s">
        <v>790</v>
      </c>
      <c r="B602" s="225">
        <v>801</v>
      </c>
      <c r="C602" s="225" t="s">
        <v>312</v>
      </c>
      <c r="D602" s="206" t="s">
        <v>196</v>
      </c>
      <c r="E602" s="214" t="s">
        <v>789</v>
      </c>
      <c r="F602" s="206"/>
      <c r="G602" s="210"/>
      <c r="H602" s="211">
        <f t="shared" ref="H602:N602" si="325">H603</f>
        <v>31</v>
      </c>
      <c r="I602" s="211">
        <f t="shared" si="325"/>
        <v>0</v>
      </c>
      <c r="J602" s="211">
        <f t="shared" si="325"/>
        <v>31</v>
      </c>
      <c r="K602" s="211">
        <f t="shared" si="325"/>
        <v>0</v>
      </c>
      <c r="L602" s="211">
        <f t="shared" si="325"/>
        <v>33.5</v>
      </c>
      <c r="M602" s="211">
        <f t="shared" si="325"/>
        <v>2.2999999999999998</v>
      </c>
      <c r="N602" s="211">
        <f t="shared" si="325"/>
        <v>35.799999999999997</v>
      </c>
    </row>
    <row r="603" spans="1:14" s="45" customFormat="1" ht="18.75" customHeight="1" x14ac:dyDescent="0.2">
      <c r="A603" s="213" t="s">
        <v>93</v>
      </c>
      <c r="B603" s="225">
        <v>801</v>
      </c>
      <c r="C603" s="225" t="s">
        <v>312</v>
      </c>
      <c r="D603" s="206" t="s">
        <v>196</v>
      </c>
      <c r="E603" s="214" t="s">
        <v>789</v>
      </c>
      <c r="F603" s="206" t="s">
        <v>94</v>
      </c>
      <c r="G603" s="210"/>
      <c r="H603" s="211">
        <v>31</v>
      </c>
      <c r="I603" s="211">
        <v>0</v>
      </c>
      <c r="J603" s="211">
        <f>H603+I603</f>
        <v>31</v>
      </c>
      <c r="K603" s="211">
        <v>0</v>
      </c>
      <c r="L603" s="211">
        <v>33.5</v>
      </c>
      <c r="M603" s="211">
        <v>2.2999999999999998</v>
      </c>
      <c r="N603" s="211">
        <f>L603+M603</f>
        <v>35.799999999999997</v>
      </c>
    </row>
    <row r="604" spans="1:14" s="45" customFormat="1" ht="30.75" customHeight="1" x14ac:dyDescent="0.2">
      <c r="A604" s="213" t="s">
        <v>767</v>
      </c>
      <c r="B604" s="203">
        <v>801</v>
      </c>
      <c r="C604" s="203" t="s">
        <v>312</v>
      </c>
      <c r="D604" s="204" t="s">
        <v>196</v>
      </c>
      <c r="E604" s="271" t="s">
        <v>768</v>
      </c>
      <c r="F604" s="204"/>
      <c r="G604" s="218"/>
      <c r="H604" s="229">
        <f t="shared" ref="H604:N604" si="326">H605+H606</f>
        <v>0</v>
      </c>
      <c r="I604" s="229">
        <f t="shared" si="326"/>
        <v>80.099999999999994</v>
      </c>
      <c r="J604" s="229">
        <f t="shared" si="326"/>
        <v>80.099999999999994</v>
      </c>
      <c r="K604" s="229">
        <f t="shared" si="326"/>
        <v>0</v>
      </c>
      <c r="L604" s="229">
        <f t="shared" si="326"/>
        <v>76.400000000000006</v>
      </c>
      <c r="M604" s="229">
        <f t="shared" si="326"/>
        <v>-76.400000000000006</v>
      </c>
      <c r="N604" s="229">
        <f t="shared" si="326"/>
        <v>0</v>
      </c>
    </row>
    <row r="605" spans="1:14" s="45" customFormat="1" ht="22.5" customHeight="1" x14ac:dyDescent="0.2">
      <c r="A605" s="287" t="s">
        <v>886</v>
      </c>
      <c r="B605" s="225">
        <v>801</v>
      </c>
      <c r="C605" s="225" t="s">
        <v>312</v>
      </c>
      <c r="D605" s="206" t="s">
        <v>196</v>
      </c>
      <c r="E605" s="214" t="s">
        <v>768</v>
      </c>
      <c r="F605" s="206" t="s">
        <v>96</v>
      </c>
      <c r="G605" s="210"/>
      <c r="H605" s="211">
        <v>0</v>
      </c>
      <c r="I605" s="211">
        <v>61.4</v>
      </c>
      <c r="J605" s="211">
        <f>H605+I605</f>
        <v>61.4</v>
      </c>
      <c r="K605" s="211">
        <v>0.04</v>
      </c>
      <c r="L605" s="211">
        <v>58.7</v>
      </c>
      <c r="M605" s="211">
        <v>-58.7</v>
      </c>
      <c r="N605" s="211">
        <f>L605+M605</f>
        <v>0</v>
      </c>
    </row>
    <row r="606" spans="1:14" s="45" customFormat="1" ht="31.5" customHeight="1" x14ac:dyDescent="0.2">
      <c r="A606" s="267" t="s">
        <v>877</v>
      </c>
      <c r="B606" s="225">
        <v>801</v>
      </c>
      <c r="C606" s="225" t="s">
        <v>312</v>
      </c>
      <c r="D606" s="206" t="s">
        <v>196</v>
      </c>
      <c r="E606" s="214" t="s">
        <v>768</v>
      </c>
      <c r="F606" s="206" t="s">
        <v>875</v>
      </c>
      <c r="G606" s="210"/>
      <c r="H606" s="211">
        <v>0</v>
      </c>
      <c r="I606" s="211">
        <v>18.7</v>
      </c>
      <c r="J606" s="211">
        <f>H606+I606</f>
        <v>18.7</v>
      </c>
      <c r="K606" s="211">
        <v>-0.04</v>
      </c>
      <c r="L606" s="211">
        <v>17.7</v>
      </c>
      <c r="M606" s="211">
        <v>-17.7</v>
      </c>
      <c r="N606" s="211">
        <f>L606+M606</f>
        <v>0</v>
      </c>
    </row>
    <row r="607" spans="1:14" s="45" customFormat="1" ht="35.25" customHeight="1" x14ac:dyDescent="0.2">
      <c r="A607" s="213" t="s">
        <v>922</v>
      </c>
      <c r="B607" s="203">
        <v>801</v>
      </c>
      <c r="C607" s="203" t="s">
        <v>312</v>
      </c>
      <c r="D607" s="204" t="s">
        <v>196</v>
      </c>
      <c r="E607" s="271" t="s">
        <v>850</v>
      </c>
      <c r="F607" s="204"/>
      <c r="G607" s="229">
        <f>G608+G609+G611+G612</f>
        <v>0</v>
      </c>
      <c r="H607" s="229">
        <f t="shared" ref="H607:N607" si="327">H608+H609+H610+H611+H612</f>
        <v>1331</v>
      </c>
      <c r="I607" s="229">
        <f t="shared" si="327"/>
        <v>0</v>
      </c>
      <c r="J607" s="229">
        <f t="shared" si="327"/>
        <v>1331</v>
      </c>
      <c r="K607" s="229">
        <f t="shared" si="327"/>
        <v>0</v>
      </c>
      <c r="L607" s="229">
        <f t="shared" si="327"/>
        <v>1369</v>
      </c>
      <c r="M607" s="229">
        <f t="shared" si="327"/>
        <v>21.7</v>
      </c>
      <c r="N607" s="229">
        <f t="shared" si="327"/>
        <v>1390.7</v>
      </c>
    </row>
    <row r="608" spans="1:14" s="45" customFormat="1" ht="15.75" customHeight="1" x14ac:dyDescent="0.2">
      <c r="A608" s="213" t="s">
        <v>95</v>
      </c>
      <c r="B608" s="225">
        <v>801</v>
      </c>
      <c r="C608" s="225" t="s">
        <v>312</v>
      </c>
      <c r="D608" s="206" t="s">
        <v>196</v>
      </c>
      <c r="E608" s="214" t="s">
        <v>850</v>
      </c>
      <c r="F608" s="206" t="s">
        <v>96</v>
      </c>
      <c r="G608" s="210"/>
      <c r="H608" s="211">
        <v>1300</v>
      </c>
      <c r="I608" s="211">
        <v>-286.79000000000002</v>
      </c>
      <c r="J608" s="211">
        <f>H608+I608</f>
        <v>1013.21</v>
      </c>
      <c r="K608" s="211">
        <v>0</v>
      </c>
      <c r="L608" s="211">
        <v>1014</v>
      </c>
      <c r="M608" s="211">
        <v>12</v>
      </c>
      <c r="N608" s="211">
        <f>L608+M608</f>
        <v>1026</v>
      </c>
    </row>
    <row r="609" spans="1:14" s="45" customFormat="1" ht="15.75" customHeight="1" x14ac:dyDescent="0.2">
      <c r="A609" s="213" t="s">
        <v>97</v>
      </c>
      <c r="B609" s="225">
        <v>801</v>
      </c>
      <c r="C609" s="225" t="s">
        <v>312</v>
      </c>
      <c r="D609" s="206" t="s">
        <v>196</v>
      </c>
      <c r="E609" s="214" t="s">
        <v>850</v>
      </c>
      <c r="F609" s="206" t="s">
        <v>98</v>
      </c>
      <c r="G609" s="210"/>
      <c r="H609" s="211">
        <v>6</v>
      </c>
      <c r="I609" s="211">
        <v>0</v>
      </c>
      <c r="J609" s="211">
        <f>H609+I609</f>
        <v>6</v>
      </c>
      <c r="K609" s="211">
        <v>0</v>
      </c>
      <c r="L609" s="211">
        <f t="shared" ref="L609:L611" si="328">I609+J609</f>
        <v>6</v>
      </c>
      <c r="M609" s="211">
        <v>0</v>
      </c>
      <c r="N609" s="211">
        <f t="shared" ref="N609:N612" si="329">L609+M609</f>
        <v>6</v>
      </c>
    </row>
    <row r="610" spans="1:14" s="45" customFormat="1" ht="37.5" customHeight="1" x14ac:dyDescent="0.2">
      <c r="A610" s="267" t="s">
        <v>877</v>
      </c>
      <c r="B610" s="225">
        <v>801</v>
      </c>
      <c r="C610" s="225" t="s">
        <v>312</v>
      </c>
      <c r="D610" s="206" t="s">
        <v>196</v>
      </c>
      <c r="E610" s="214" t="s">
        <v>850</v>
      </c>
      <c r="F610" s="206" t="s">
        <v>875</v>
      </c>
      <c r="G610" s="210"/>
      <c r="H610" s="211">
        <v>0</v>
      </c>
      <c r="I610" s="211">
        <v>286.79000000000002</v>
      </c>
      <c r="J610" s="211">
        <f>H610+I610</f>
        <v>286.79000000000002</v>
      </c>
      <c r="K610" s="211">
        <v>0</v>
      </c>
      <c r="L610" s="211">
        <v>306</v>
      </c>
      <c r="M610" s="211">
        <v>4</v>
      </c>
      <c r="N610" s="211">
        <f t="shared" si="329"/>
        <v>310</v>
      </c>
    </row>
    <row r="611" spans="1:14" s="45" customFormat="1" ht="18" customHeight="1" x14ac:dyDescent="0.2">
      <c r="A611" s="213" t="s">
        <v>99</v>
      </c>
      <c r="B611" s="225">
        <v>801</v>
      </c>
      <c r="C611" s="225" t="s">
        <v>312</v>
      </c>
      <c r="D611" s="206" t="s">
        <v>196</v>
      </c>
      <c r="E611" s="214" t="s">
        <v>850</v>
      </c>
      <c r="F611" s="206" t="s">
        <v>100</v>
      </c>
      <c r="G611" s="210"/>
      <c r="H611" s="211">
        <v>10</v>
      </c>
      <c r="I611" s="211">
        <v>0</v>
      </c>
      <c r="J611" s="211">
        <f>H611+I611</f>
        <v>10</v>
      </c>
      <c r="K611" s="211">
        <v>0</v>
      </c>
      <c r="L611" s="211">
        <f t="shared" si="328"/>
        <v>10</v>
      </c>
      <c r="M611" s="211">
        <v>0</v>
      </c>
      <c r="N611" s="211">
        <f t="shared" si="329"/>
        <v>10</v>
      </c>
    </row>
    <row r="612" spans="1:14" s="45" customFormat="1" ht="20.25" customHeight="1" x14ac:dyDescent="0.2">
      <c r="A612" s="213" t="s">
        <v>93</v>
      </c>
      <c r="B612" s="225">
        <v>801</v>
      </c>
      <c r="C612" s="225" t="s">
        <v>312</v>
      </c>
      <c r="D612" s="206" t="s">
        <v>196</v>
      </c>
      <c r="E612" s="214" t="s">
        <v>850</v>
      </c>
      <c r="F612" s="206" t="s">
        <v>94</v>
      </c>
      <c r="G612" s="210"/>
      <c r="H612" s="211">
        <v>15</v>
      </c>
      <c r="I612" s="211">
        <v>0</v>
      </c>
      <c r="J612" s="211">
        <f>H612+I612</f>
        <v>15</v>
      </c>
      <c r="K612" s="211">
        <v>0</v>
      </c>
      <c r="L612" s="211">
        <v>33</v>
      </c>
      <c r="M612" s="211">
        <f>-16+21.7</f>
        <v>5.6999999999999993</v>
      </c>
      <c r="N612" s="211">
        <f t="shared" si="329"/>
        <v>38.700000000000003</v>
      </c>
    </row>
    <row r="613" spans="1:14" s="34" customFormat="1" ht="15.75" customHeight="1" x14ac:dyDescent="0.2">
      <c r="A613" s="299" t="s">
        <v>197</v>
      </c>
      <c r="B613" s="203">
        <v>801</v>
      </c>
      <c r="C613" s="203" t="s">
        <v>190</v>
      </c>
      <c r="D613" s="204" t="s">
        <v>198</v>
      </c>
      <c r="E613" s="271"/>
      <c r="F613" s="204"/>
      <c r="G613" s="218"/>
      <c r="H613" s="229">
        <f>H614</f>
        <v>8.8000000000000007</v>
      </c>
      <c r="I613" s="229">
        <f t="shared" ref="I613:N614" si="330">I614</f>
        <v>0</v>
      </c>
      <c r="J613" s="229">
        <f t="shared" si="330"/>
        <v>8.8049999999999997</v>
      </c>
      <c r="K613" s="229">
        <f t="shared" si="330"/>
        <v>0</v>
      </c>
      <c r="L613" s="229">
        <f t="shared" si="330"/>
        <v>0</v>
      </c>
      <c r="M613" s="229">
        <f>M614</f>
        <v>90.8</v>
      </c>
      <c r="N613" s="229">
        <f t="shared" si="330"/>
        <v>90.8</v>
      </c>
    </row>
    <row r="614" spans="1:14" s="45" customFormat="1" ht="39" customHeight="1" x14ac:dyDescent="0.2">
      <c r="A614" s="213" t="s">
        <v>822</v>
      </c>
      <c r="B614" s="225">
        <v>801</v>
      </c>
      <c r="C614" s="225" t="s">
        <v>312</v>
      </c>
      <c r="D614" s="206" t="s">
        <v>198</v>
      </c>
      <c r="E614" s="214" t="s">
        <v>823</v>
      </c>
      <c r="F614" s="206"/>
      <c r="G614" s="210"/>
      <c r="H614" s="211">
        <f>H615</f>
        <v>8.8000000000000007</v>
      </c>
      <c r="I614" s="211">
        <f t="shared" si="330"/>
        <v>0</v>
      </c>
      <c r="J614" s="211">
        <f t="shared" si="330"/>
        <v>8.8049999999999997</v>
      </c>
      <c r="K614" s="211">
        <f t="shared" si="330"/>
        <v>0</v>
      </c>
      <c r="L614" s="211">
        <f t="shared" si="330"/>
        <v>0</v>
      </c>
      <c r="M614" s="211">
        <f>M615</f>
        <v>90.8</v>
      </c>
      <c r="N614" s="211">
        <f t="shared" si="330"/>
        <v>90.8</v>
      </c>
    </row>
    <row r="615" spans="1:14" s="45" customFormat="1" ht="24" customHeight="1" x14ac:dyDescent="0.2">
      <c r="A615" s="213" t="s">
        <v>93</v>
      </c>
      <c r="B615" s="225">
        <v>801</v>
      </c>
      <c r="C615" s="225" t="s">
        <v>312</v>
      </c>
      <c r="D615" s="206" t="s">
        <v>198</v>
      </c>
      <c r="E615" s="214" t="s">
        <v>823</v>
      </c>
      <c r="F615" s="206" t="s">
        <v>94</v>
      </c>
      <c r="G615" s="210"/>
      <c r="H615" s="211">
        <v>8.8000000000000007</v>
      </c>
      <c r="I615" s="232">
        <v>0</v>
      </c>
      <c r="J615" s="233">
        <v>8.8049999999999997</v>
      </c>
      <c r="K615" s="232">
        <v>0</v>
      </c>
      <c r="L615" s="233">
        <v>0</v>
      </c>
      <c r="M615" s="233">
        <v>90.8</v>
      </c>
      <c r="N615" s="233">
        <f>L615+M615</f>
        <v>90.8</v>
      </c>
    </row>
    <row r="616" spans="1:14" s="34" customFormat="1" ht="24" customHeight="1" x14ac:dyDescent="0.2">
      <c r="A616" s="299" t="s">
        <v>201</v>
      </c>
      <c r="B616" s="203">
        <v>801</v>
      </c>
      <c r="C616" s="203" t="s">
        <v>312</v>
      </c>
      <c r="D616" s="204" t="s">
        <v>202</v>
      </c>
      <c r="E616" s="271"/>
      <c r="F616" s="204"/>
      <c r="G616" s="218"/>
      <c r="H616" s="229">
        <f t="shared" ref="H616:N616" si="331">H617</f>
        <v>175.25</v>
      </c>
      <c r="I616" s="218">
        <f t="shared" si="331"/>
        <v>-83.87</v>
      </c>
      <c r="J616" s="229">
        <f t="shared" si="331"/>
        <v>91.38</v>
      </c>
      <c r="K616" s="218">
        <f t="shared" si="331"/>
        <v>0</v>
      </c>
      <c r="L616" s="229">
        <f t="shared" si="331"/>
        <v>0</v>
      </c>
      <c r="M616" s="229">
        <f t="shared" si="331"/>
        <v>1058.0999999999999</v>
      </c>
      <c r="N616" s="229">
        <f t="shared" si="331"/>
        <v>1058.0999999999999</v>
      </c>
    </row>
    <row r="617" spans="1:14" s="45" customFormat="1" ht="29.25" customHeight="1" x14ac:dyDescent="0.2">
      <c r="A617" s="213" t="s">
        <v>450</v>
      </c>
      <c r="B617" s="225">
        <v>801</v>
      </c>
      <c r="C617" s="225" t="s">
        <v>312</v>
      </c>
      <c r="D617" s="206" t="s">
        <v>202</v>
      </c>
      <c r="E617" s="214" t="s">
        <v>846</v>
      </c>
      <c r="F617" s="206"/>
      <c r="G617" s="210"/>
      <c r="H617" s="211">
        <f>H618</f>
        <v>175.25</v>
      </c>
      <c r="I617" s="212">
        <f>I618</f>
        <v>-83.87</v>
      </c>
      <c r="J617" s="211">
        <f>H617+I617</f>
        <v>91.38</v>
      </c>
      <c r="K617" s="212">
        <f>K618</f>
        <v>0</v>
      </c>
      <c r="L617" s="211">
        <f>L618</f>
        <v>0</v>
      </c>
      <c r="M617" s="211">
        <f>M618</f>
        <v>1058.0999999999999</v>
      </c>
      <c r="N617" s="211">
        <f>N618</f>
        <v>1058.0999999999999</v>
      </c>
    </row>
    <row r="618" spans="1:14" s="45" customFormat="1" ht="24" customHeight="1" x14ac:dyDescent="0.2">
      <c r="A618" s="213" t="s">
        <v>93</v>
      </c>
      <c r="B618" s="225">
        <v>801</v>
      </c>
      <c r="C618" s="225" t="s">
        <v>312</v>
      </c>
      <c r="D618" s="206" t="s">
        <v>202</v>
      </c>
      <c r="E618" s="214" t="s">
        <v>846</v>
      </c>
      <c r="F618" s="206" t="s">
        <v>94</v>
      </c>
      <c r="G618" s="210"/>
      <c r="H618" s="211">
        <v>175.25</v>
      </c>
      <c r="I618" s="212">
        <v>-83.87</v>
      </c>
      <c r="J618" s="211">
        <f>H618+I618</f>
        <v>91.38</v>
      </c>
      <c r="K618" s="212">
        <v>0</v>
      </c>
      <c r="L618" s="211">
        <v>0</v>
      </c>
      <c r="M618" s="211">
        <v>1058.0999999999999</v>
      </c>
      <c r="N618" s="211">
        <f>L618+M618</f>
        <v>1058.0999999999999</v>
      </c>
    </row>
    <row r="619" spans="1:14" s="19" customFormat="1" ht="15.75" customHeight="1" x14ac:dyDescent="0.2">
      <c r="A619" s="299" t="s">
        <v>203</v>
      </c>
      <c r="B619" s="204" t="s">
        <v>146</v>
      </c>
      <c r="C619" s="204" t="s">
        <v>190</v>
      </c>
      <c r="D619" s="204" t="s">
        <v>204</v>
      </c>
      <c r="E619" s="204"/>
      <c r="F619" s="204"/>
      <c r="G619" s="229" t="e">
        <f>#REF!+G629</f>
        <v>#REF!</v>
      </c>
      <c r="H619" s="229">
        <f t="shared" ref="H619:K619" si="332">H629</f>
        <v>3000</v>
      </c>
      <c r="I619" s="229">
        <f t="shared" si="332"/>
        <v>0</v>
      </c>
      <c r="J619" s="229">
        <f t="shared" si="332"/>
        <v>3000</v>
      </c>
      <c r="K619" s="229">
        <f t="shared" si="332"/>
        <v>-887.51</v>
      </c>
      <c r="L619" s="229">
        <f>L629+L630</f>
        <v>2000</v>
      </c>
      <c r="M619" s="229">
        <f t="shared" ref="M619:N619" si="333">M629+M630</f>
        <v>650</v>
      </c>
      <c r="N619" s="229">
        <f t="shared" si="333"/>
        <v>2650</v>
      </c>
    </row>
    <row r="620" spans="1:14" ht="15" hidden="1" x14ac:dyDescent="0.2">
      <c r="A620" s="213" t="s">
        <v>203</v>
      </c>
      <c r="B620" s="206" t="s">
        <v>146</v>
      </c>
      <c r="C620" s="206" t="s">
        <v>190</v>
      </c>
      <c r="D620" s="206" t="s">
        <v>204</v>
      </c>
      <c r="E620" s="206" t="s">
        <v>349</v>
      </c>
      <c r="F620" s="206"/>
      <c r="G620" s="210"/>
      <c r="H620" s="210"/>
      <c r="I620" s="211">
        <f t="shared" ref="I620:N622" si="334">I621</f>
        <v>1</v>
      </c>
      <c r="J620" s="211">
        <f t="shared" si="334"/>
        <v>1</v>
      </c>
      <c r="K620" s="211">
        <f t="shared" si="334"/>
        <v>1</v>
      </c>
      <c r="L620" s="211">
        <f t="shared" si="334"/>
        <v>1</v>
      </c>
      <c r="M620" s="211">
        <f t="shared" si="334"/>
        <v>2</v>
      </c>
      <c r="N620" s="211">
        <f t="shared" si="334"/>
        <v>3</v>
      </c>
    </row>
    <row r="621" spans="1:14" ht="15" hidden="1" x14ac:dyDescent="0.2">
      <c r="A621" s="213" t="s">
        <v>350</v>
      </c>
      <c r="B621" s="206" t="s">
        <v>146</v>
      </c>
      <c r="C621" s="206" t="s">
        <v>190</v>
      </c>
      <c r="D621" s="206" t="s">
        <v>204</v>
      </c>
      <c r="E621" s="206" t="s">
        <v>351</v>
      </c>
      <c r="F621" s="206"/>
      <c r="G621" s="210"/>
      <c r="H621" s="210"/>
      <c r="I621" s="211">
        <f t="shared" si="334"/>
        <v>1</v>
      </c>
      <c r="J621" s="211">
        <f t="shared" si="334"/>
        <v>1</v>
      </c>
      <c r="K621" s="211">
        <f t="shared" si="334"/>
        <v>1</v>
      </c>
      <c r="L621" s="211">
        <f t="shared" si="334"/>
        <v>1</v>
      </c>
      <c r="M621" s="211">
        <f t="shared" si="334"/>
        <v>2</v>
      </c>
      <c r="N621" s="211">
        <f t="shared" si="334"/>
        <v>3</v>
      </c>
    </row>
    <row r="622" spans="1:14" ht="32.25" hidden="1" customHeight="1" x14ac:dyDescent="0.2">
      <c r="A622" s="213" t="s">
        <v>317</v>
      </c>
      <c r="B622" s="206" t="s">
        <v>146</v>
      </c>
      <c r="C622" s="206" t="s">
        <v>190</v>
      </c>
      <c r="D622" s="206" t="s">
        <v>204</v>
      </c>
      <c r="E622" s="206" t="s">
        <v>354</v>
      </c>
      <c r="F622" s="206"/>
      <c r="G622" s="210"/>
      <c r="H622" s="210"/>
      <c r="I622" s="211">
        <f t="shared" si="334"/>
        <v>1</v>
      </c>
      <c r="J622" s="211">
        <f t="shared" si="334"/>
        <v>1</v>
      </c>
      <c r="K622" s="211">
        <f t="shared" si="334"/>
        <v>1</v>
      </c>
      <c r="L622" s="211">
        <f t="shared" si="334"/>
        <v>1</v>
      </c>
      <c r="M622" s="211">
        <f t="shared" si="334"/>
        <v>2</v>
      </c>
      <c r="N622" s="211">
        <f t="shared" si="334"/>
        <v>3</v>
      </c>
    </row>
    <row r="623" spans="1:14" ht="15" hidden="1" x14ac:dyDescent="0.2">
      <c r="A623" s="213" t="s">
        <v>318</v>
      </c>
      <c r="B623" s="206" t="s">
        <v>146</v>
      </c>
      <c r="C623" s="206" t="s">
        <v>353</v>
      </c>
      <c r="D623" s="206" t="s">
        <v>204</v>
      </c>
      <c r="E623" s="206" t="s">
        <v>354</v>
      </c>
      <c r="F623" s="206" t="s">
        <v>319</v>
      </c>
      <c r="G623" s="210"/>
      <c r="H623" s="210"/>
      <c r="I623" s="211">
        <v>1</v>
      </c>
      <c r="J623" s="211">
        <v>1</v>
      </c>
      <c r="K623" s="211">
        <v>1</v>
      </c>
      <c r="L623" s="211">
        <v>1</v>
      </c>
      <c r="M623" s="211">
        <v>2</v>
      </c>
      <c r="N623" s="211">
        <v>3</v>
      </c>
    </row>
    <row r="624" spans="1:14" s="30" customFormat="1" ht="15" hidden="1" x14ac:dyDescent="0.2">
      <c r="A624" s="227" t="s">
        <v>402</v>
      </c>
      <c r="B624" s="278" t="s">
        <v>146</v>
      </c>
      <c r="C624" s="278" t="s">
        <v>190</v>
      </c>
      <c r="D624" s="278">
        <v>11</v>
      </c>
      <c r="E624" s="278" t="s">
        <v>62</v>
      </c>
      <c r="F624" s="278"/>
      <c r="G624" s="279"/>
      <c r="H624" s="279"/>
      <c r="I624" s="234">
        <f>I627+I625</f>
        <v>-1900</v>
      </c>
      <c r="J624" s="234">
        <f>J627+J625</f>
        <v>-1900</v>
      </c>
      <c r="K624" s="234">
        <f>K627+K625</f>
        <v>-1900</v>
      </c>
      <c r="L624" s="234">
        <f>L627+L625</f>
        <v>-1900</v>
      </c>
      <c r="M624" s="234">
        <f t="shared" ref="M624:N624" si="335">M627+M625</f>
        <v>-3800</v>
      </c>
      <c r="N624" s="234">
        <f t="shared" si="335"/>
        <v>-3800</v>
      </c>
    </row>
    <row r="625" spans="1:14" s="30" customFormat="1" ht="28.5" hidden="1" customHeight="1" x14ac:dyDescent="0.2">
      <c r="A625" s="213" t="s">
        <v>970</v>
      </c>
      <c r="B625" s="225">
        <v>801</v>
      </c>
      <c r="C625" s="206" t="s">
        <v>190</v>
      </c>
      <c r="D625" s="206" t="s">
        <v>204</v>
      </c>
      <c r="E625" s="206" t="s">
        <v>408</v>
      </c>
      <c r="F625" s="206"/>
      <c r="G625" s="279"/>
      <c r="H625" s="279"/>
      <c r="I625" s="234">
        <f>I626</f>
        <v>-1000</v>
      </c>
      <c r="J625" s="234">
        <f>J626</f>
        <v>-1000</v>
      </c>
      <c r="K625" s="234">
        <f>K626</f>
        <v>-1000</v>
      </c>
      <c r="L625" s="234">
        <f>L626</f>
        <v>-1000</v>
      </c>
      <c r="M625" s="234">
        <f t="shared" ref="M625:N625" si="336">M626</f>
        <v>-2000</v>
      </c>
      <c r="N625" s="234">
        <f t="shared" si="336"/>
        <v>-2000</v>
      </c>
    </row>
    <row r="626" spans="1:14" s="30" customFormat="1" ht="15.75" hidden="1" customHeight="1" x14ac:dyDescent="0.2">
      <c r="A626" s="213" t="s">
        <v>93</v>
      </c>
      <c r="B626" s="225">
        <v>801</v>
      </c>
      <c r="C626" s="278" t="s">
        <v>190</v>
      </c>
      <c r="D626" s="278" t="s">
        <v>204</v>
      </c>
      <c r="E626" s="206" t="s">
        <v>408</v>
      </c>
      <c r="F626" s="206" t="s">
        <v>94</v>
      </c>
      <c r="G626" s="279"/>
      <c r="H626" s="279"/>
      <c r="I626" s="234">
        <v>-1000</v>
      </c>
      <c r="J626" s="234">
        <f>G626+I626</f>
        <v>-1000</v>
      </c>
      <c r="K626" s="234">
        <v>-1000</v>
      </c>
      <c r="L626" s="234">
        <f>H626+J626</f>
        <v>-1000</v>
      </c>
      <c r="M626" s="234">
        <f t="shared" ref="M626:N626" si="337">I626+K626</f>
        <v>-2000</v>
      </c>
      <c r="N626" s="234">
        <f t="shared" si="337"/>
        <v>-2000</v>
      </c>
    </row>
    <row r="627" spans="1:14" ht="30" hidden="1" x14ac:dyDescent="0.2">
      <c r="A627" s="213" t="s">
        <v>971</v>
      </c>
      <c r="B627" s="206" t="s">
        <v>146</v>
      </c>
      <c r="C627" s="206" t="s">
        <v>190</v>
      </c>
      <c r="D627" s="206" t="s">
        <v>204</v>
      </c>
      <c r="E627" s="206" t="s">
        <v>430</v>
      </c>
      <c r="F627" s="206"/>
      <c r="G627" s="210"/>
      <c r="H627" s="210"/>
      <c r="I627" s="211">
        <f>I628</f>
        <v>-900</v>
      </c>
      <c r="J627" s="211">
        <f>J628</f>
        <v>-900</v>
      </c>
      <c r="K627" s="211">
        <f>K628</f>
        <v>-900</v>
      </c>
      <c r="L627" s="211">
        <f>L628</f>
        <v>-900</v>
      </c>
      <c r="M627" s="211">
        <f t="shared" ref="M627:N627" si="338">M628</f>
        <v>-1800</v>
      </c>
      <c r="N627" s="211">
        <f t="shared" si="338"/>
        <v>-1800</v>
      </c>
    </row>
    <row r="628" spans="1:14" ht="15" hidden="1" x14ac:dyDescent="0.2">
      <c r="A628" s="213" t="s">
        <v>318</v>
      </c>
      <c r="B628" s="206" t="s">
        <v>146</v>
      </c>
      <c r="C628" s="206" t="s">
        <v>353</v>
      </c>
      <c r="D628" s="206" t="s">
        <v>204</v>
      </c>
      <c r="E628" s="206" t="s">
        <v>430</v>
      </c>
      <c r="F628" s="206" t="s">
        <v>319</v>
      </c>
      <c r="G628" s="210"/>
      <c r="H628" s="210"/>
      <c r="I628" s="211">
        <v>-900</v>
      </c>
      <c r="J628" s="211">
        <f>G628+I628</f>
        <v>-900</v>
      </c>
      <c r="K628" s="211">
        <v>-900</v>
      </c>
      <c r="L628" s="211">
        <f>H628+J628</f>
        <v>-900</v>
      </c>
      <c r="M628" s="211">
        <f t="shared" ref="M628:N628" si="339">I628+K628</f>
        <v>-1800</v>
      </c>
      <c r="N628" s="211">
        <f t="shared" si="339"/>
        <v>-1800</v>
      </c>
    </row>
    <row r="629" spans="1:14" ht="30" x14ac:dyDescent="0.2">
      <c r="A629" s="213" t="s">
        <v>464</v>
      </c>
      <c r="B629" s="206" t="s">
        <v>146</v>
      </c>
      <c r="C629" s="206" t="s">
        <v>353</v>
      </c>
      <c r="D629" s="206" t="s">
        <v>204</v>
      </c>
      <c r="E629" s="206" t="s">
        <v>853</v>
      </c>
      <c r="F629" s="206" t="s">
        <v>319</v>
      </c>
      <c r="G629" s="210"/>
      <c r="H629" s="211">
        <f>H630</f>
        <v>3000</v>
      </c>
      <c r="I629" s="211">
        <f>I630</f>
        <v>0</v>
      </c>
      <c r="J629" s="211">
        <f>H629+I629</f>
        <v>3000</v>
      </c>
      <c r="K629" s="211">
        <f>K630</f>
        <v>-887.51</v>
      </c>
      <c r="L629" s="211">
        <v>0</v>
      </c>
      <c r="M629" s="211">
        <v>650</v>
      </c>
      <c r="N629" s="211">
        <f>L629+M629</f>
        <v>650</v>
      </c>
    </row>
    <row r="630" spans="1:14" ht="15" x14ac:dyDescent="0.2">
      <c r="A630" s="213" t="s">
        <v>352</v>
      </c>
      <c r="B630" s="206" t="s">
        <v>146</v>
      </c>
      <c r="C630" s="206" t="s">
        <v>190</v>
      </c>
      <c r="D630" s="206" t="s">
        <v>204</v>
      </c>
      <c r="E630" s="206" t="s">
        <v>854</v>
      </c>
      <c r="F630" s="206" t="s">
        <v>319</v>
      </c>
      <c r="G630" s="210"/>
      <c r="H630" s="211">
        <v>3000</v>
      </c>
      <c r="I630" s="211">
        <v>0</v>
      </c>
      <c r="J630" s="211">
        <f>H630+I630</f>
        <v>3000</v>
      </c>
      <c r="K630" s="211">
        <v>-887.51</v>
      </c>
      <c r="L630" s="211">
        <v>2000</v>
      </c>
      <c r="M630" s="211">
        <v>0</v>
      </c>
      <c r="N630" s="211">
        <f>L630+M630</f>
        <v>2000</v>
      </c>
    </row>
    <row r="631" spans="1:14" s="19" customFormat="1" ht="14.25" x14ac:dyDescent="0.2">
      <c r="A631" s="299" t="s">
        <v>206</v>
      </c>
      <c r="B631" s="203">
        <v>801</v>
      </c>
      <c r="C631" s="204" t="s">
        <v>190</v>
      </c>
      <c r="D631" s="204" t="s">
        <v>207</v>
      </c>
      <c r="E631" s="204"/>
      <c r="F631" s="204"/>
      <c r="G631" s="215">
        <f>G632+G636+G639+G653+G714+G728+G732+G735+G751+G760+G762+G726+G723+G730</f>
        <v>0</v>
      </c>
      <c r="H631" s="215">
        <f t="shared" ref="H631:N631" si="340">H723+H726+H728+H730+H732+H735+H743+H751+H760+H762</f>
        <v>11079.500000000002</v>
      </c>
      <c r="I631" s="215">
        <f t="shared" si="340"/>
        <v>1484.8999999999996</v>
      </c>
      <c r="J631" s="215">
        <f t="shared" si="340"/>
        <v>12564.400000000001</v>
      </c>
      <c r="K631" s="215">
        <f t="shared" si="340"/>
        <v>473.61</v>
      </c>
      <c r="L631" s="215">
        <f t="shared" si="340"/>
        <v>12212.2</v>
      </c>
      <c r="M631" s="215">
        <f t="shared" si="340"/>
        <v>-287.8</v>
      </c>
      <c r="N631" s="215">
        <f t="shared" si="340"/>
        <v>11924.4</v>
      </c>
    </row>
    <row r="632" spans="1:14" ht="16.5" hidden="1" customHeight="1" x14ac:dyDescent="0.2">
      <c r="A632" s="213" t="s">
        <v>941</v>
      </c>
      <c r="B632" s="225">
        <v>801</v>
      </c>
      <c r="C632" s="206" t="s">
        <v>190</v>
      </c>
      <c r="D632" s="206" t="s">
        <v>207</v>
      </c>
      <c r="E632" s="206" t="s">
        <v>466</v>
      </c>
      <c r="F632" s="204"/>
      <c r="G632" s="210"/>
      <c r="H632" s="210"/>
      <c r="I632" s="211">
        <f t="shared" ref="I632:N634" si="341">I633</f>
        <v>-50</v>
      </c>
      <c r="J632" s="211" t="e">
        <f t="shared" si="341"/>
        <v>#REF!</v>
      </c>
      <c r="K632" s="211">
        <f t="shared" si="341"/>
        <v>-50</v>
      </c>
      <c r="L632" s="211" t="e">
        <f t="shared" si="341"/>
        <v>#REF!</v>
      </c>
      <c r="M632" s="211" t="e">
        <f t="shared" si="341"/>
        <v>#REF!</v>
      </c>
      <c r="N632" s="211" t="e">
        <f t="shared" si="341"/>
        <v>#REF!</v>
      </c>
    </row>
    <row r="633" spans="1:14" ht="37.5" hidden="1" customHeight="1" x14ac:dyDescent="0.2">
      <c r="A633" s="213" t="s">
        <v>966</v>
      </c>
      <c r="B633" s="225">
        <v>801</v>
      </c>
      <c r="C633" s="206" t="s">
        <v>190</v>
      </c>
      <c r="D633" s="206" t="s">
        <v>207</v>
      </c>
      <c r="E633" s="225" t="s">
        <v>498</v>
      </c>
      <c r="F633" s="206"/>
      <c r="G633" s="210"/>
      <c r="H633" s="210"/>
      <c r="I633" s="211">
        <f t="shared" si="341"/>
        <v>-50</v>
      </c>
      <c r="J633" s="211" t="e">
        <f t="shared" si="341"/>
        <v>#REF!</v>
      </c>
      <c r="K633" s="211">
        <f t="shared" si="341"/>
        <v>-50</v>
      </c>
      <c r="L633" s="211" t="e">
        <f t="shared" si="341"/>
        <v>#REF!</v>
      </c>
      <c r="M633" s="211" t="e">
        <f t="shared" si="341"/>
        <v>#REF!</v>
      </c>
      <c r="N633" s="211" t="e">
        <f t="shared" si="341"/>
        <v>#REF!</v>
      </c>
    </row>
    <row r="634" spans="1:14" ht="16.5" hidden="1" customHeight="1" x14ac:dyDescent="0.2">
      <c r="A634" s="213" t="s">
        <v>507</v>
      </c>
      <c r="B634" s="225">
        <v>801</v>
      </c>
      <c r="C634" s="206" t="s">
        <v>190</v>
      </c>
      <c r="D634" s="206" t="s">
        <v>207</v>
      </c>
      <c r="E634" s="225" t="s">
        <v>506</v>
      </c>
      <c r="F634" s="206"/>
      <c r="G634" s="210"/>
      <c r="H634" s="210"/>
      <c r="I634" s="211">
        <f>I635</f>
        <v>-50</v>
      </c>
      <c r="J634" s="211" t="e">
        <f t="shared" si="341"/>
        <v>#REF!</v>
      </c>
      <c r="K634" s="211">
        <f>K635</f>
        <v>-50</v>
      </c>
      <c r="L634" s="211" t="e">
        <f t="shared" si="341"/>
        <v>#REF!</v>
      </c>
      <c r="M634" s="211" t="e">
        <f t="shared" si="341"/>
        <v>#REF!</v>
      </c>
      <c r="N634" s="211" t="e">
        <f t="shared" si="341"/>
        <v>#REF!</v>
      </c>
    </row>
    <row r="635" spans="1:14" ht="18.75" hidden="1" customHeight="1" x14ac:dyDescent="0.2">
      <c r="A635" s="213" t="s">
        <v>93</v>
      </c>
      <c r="B635" s="225">
        <v>801</v>
      </c>
      <c r="C635" s="206" t="s">
        <v>190</v>
      </c>
      <c r="D635" s="206" t="s">
        <v>207</v>
      </c>
      <c r="E635" s="225" t="s">
        <v>506</v>
      </c>
      <c r="F635" s="206" t="s">
        <v>94</v>
      </c>
      <c r="G635" s="210"/>
      <c r="H635" s="210"/>
      <c r="I635" s="211">
        <v>-50</v>
      </c>
      <c r="J635" s="211" t="e">
        <f>#REF!+I635</f>
        <v>#REF!</v>
      </c>
      <c r="K635" s="211">
        <v>-50</v>
      </c>
      <c r="L635" s="211" t="e">
        <f>#REF!+J635</f>
        <v>#REF!</v>
      </c>
      <c r="M635" s="211" t="e">
        <f>#REF!+K635</f>
        <v>#REF!</v>
      </c>
      <c r="N635" s="211" t="e">
        <f>#REF!+L635</f>
        <v>#REF!</v>
      </c>
    </row>
    <row r="636" spans="1:14" ht="41.25" hidden="1" customHeight="1" x14ac:dyDescent="0.2">
      <c r="A636" s="213" t="s">
        <v>951</v>
      </c>
      <c r="B636" s="225">
        <v>801</v>
      </c>
      <c r="C636" s="206" t="s">
        <v>190</v>
      </c>
      <c r="D636" s="206" t="s">
        <v>207</v>
      </c>
      <c r="E636" s="206" t="s">
        <v>486</v>
      </c>
      <c r="F636" s="206"/>
      <c r="G636" s="210"/>
      <c r="H636" s="210"/>
      <c r="I636" s="211">
        <f t="shared" ref="I636:N637" si="342">I637</f>
        <v>-50</v>
      </c>
      <c r="J636" s="211" t="e">
        <f t="shared" si="342"/>
        <v>#REF!</v>
      </c>
      <c r="K636" s="211">
        <f t="shared" si="342"/>
        <v>-50</v>
      </c>
      <c r="L636" s="211" t="e">
        <f t="shared" si="342"/>
        <v>#REF!</v>
      </c>
      <c r="M636" s="211" t="e">
        <f t="shared" si="342"/>
        <v>#REF!</v>
      </c>
      <c r="N636" s="211" t="e">
        <f t="shared" si="342"/>
        <v>#REF!</v>
      </c>
    </row>
    <row r="637" spans="1:14" ht="22.5" hidden="1" customHeight="1" x14ac:dyDescent="0.2">
      <c r="A637" s="213" t="s">
        <v>508</v>
      </c>
      <c r="B637" s="225">
        <v>801</v>
      </c>
      <c r="C637" s="206" t="s">
        <v>190</v>
      </c>
      <c r="D637" s="206" t="s">
        <v>207</v>
      </c>
      <c r="E637" s="206" t="s">
        <v>524</v>
      </c>
      <c r="F637" s="206"/>
      <c r="G637" s="210"/>
      <c r="H637" s="210"/>
      <c r="I637" s="211">
        <f t="shared" si="342"/>
        <v>-50</v>
      </c>
      <c r="J637" s="211" t="e">
        <f t="shared" si="342"/>
        <v>#REF!</v>
      </c>
      <c r="K637" s="211">
        <f t="shared" si="342"/>
        <v>-50</v>
      </c>
      <c r="L637" s="211" t="e">
        <f t="shared" si="342"/>
        <v>#REF!</v>
      </c>
      <c r="M637" s="211" t="e">
        <f t="shared" si="342"/>
        <v>#REF!</v>
      </c>
      <c r="N637" s="211" t="e">
        <f t="shared" si="342"/>
        <v>#REF!</v>
      </c>
    </row>
    <row r="638" spans="1:14" ht="15" hidden="1" customHeight="1" x14ac:dyDescent="0.2">
      <c r="A638" s="213" t="s">
        <v>93</v>
      </c>
      <c r="B638" s="225">
        <v>801</v>
      </c>
      <c r="C638" s="206" t="s">
        <v>190</v>
      </c>
      <c r="D638" s="206" t="s">
        <v>207</v>
      </c>
      <c r="E638" s="206" t="s">
        <v>525</v>
      </c>
      <c r="F638" s="206" t="s">
        <v>94</v>
      </c>
      <c r="G638" s="210"/>
      <c r="H638" s="210"/>
      <c r="I638" s="211">
        <v>-50</v>
      </c>
      <c r="J638" s="211" t="e">
        <f>#REF!+I638</f>
        <v>#REF!</v>
      </c>
      <c r="K638" s="211">
        <v>-50</v>
      </c>
      <c r="L638" s="211" t="e">
        <f>#REF!+J638</f>
        <v>#REF!</v>
      </c>
      <c r="M638" s="211" t="e">
        <f>#REF!+K638</f>
        <v>#REF!</v>
      </c>
      <c r="N638" s="211" t="e">
        <f>#REF!+L638</f>
        <v>#REF!</v>
      </c>
    </row>
    <row r="639" spans="1:14" ht="39.75" hidden="1" customHeight="1" x14ac:dyDescent="0.2">
      <c r="A639" s="213" t="s">
        <v>382</v>
      </c>
      <c r="B639" s="225">
        <v>801</v>
      </c>
      <c r="C639" s="206" t="s">
        <v>190</v>
      </c>
      <c r="D639" s="206" t="s">
        <v>207</v>
      </c>
      <c r="E639" s="206" t="s">
        <v>384</v>
      </c>
      <c r="F639" s="206"/>
      <c r="G639" s="210"/>
      <c r="H639" s="210"/>
      <c r="I639" s="211">
        <f t="shared" ref="I639:N640" si="343">I640</f>
        <v>-530.1</v>
      </c>
      <c r="J639" s="211" t="e">
        <f t="shared" si="343"/>
        <v>#REF!</v>
      </c>
      <c r="K639" s="211">
        <f t="shared" si="343"/>
        <v>-530.1</v>
      </c>
      <c r="L639" s="211" t="e">
        <f t="shared" si="343"/>
        <v>#REF!</v>
      </c>
      <c r="M639" s="211" t="e">
        <f t="shared" si="343"/>
        <v>#REF!</v>
      </c>
      <c r="N639" s="211" t="e">
        <f t="shared" si="343"/>
        <v>#REF!</v>
      </c>
    </row>
    <row r="640" spans="1:14" ht="28.5" hidden="1" customHeight="1" x14ac:dyDescent="0.2">
      <c r="A640" s="224" t="s">
        <v>383</v>
      </c>
      <c r="B640" s="225">
        <v>801</v>
      </c>
      <c r="C640" s="206" t="s">
        <v>190</v>
      </c>
      <c r="D640" s="206" t="s">
        <v>207</v>
      </c>
      <c r="E640" s="206" t="s">
        <v>714</v>
      </c>
      <c r="F640" s="206"/>
      <c r="G640" s="210"/>
      <c r="H640" s="210"/>
      <c r="I640" s="211">
        <f t="shared" si="343"/>
        <v>-530.1</v>
      </c>
      <c r="J640" s="211" t="e">
        <f t="shared" si="343"/>
        <v>#REF!</v>
      </c>
      <c r="K640" s="211">
        <f t="shared" si="343"/>
        <v>-530.1</v>
      </c>
      <c r="L640" s="211" t="e">
        <f t="shared" si="343"/>
        <v>#REF!</v>
      </c>
      <c r="M640" s="211" t="e">
        <f t="shared" si="343"/>
        <v>#REF!</v>
      </c>
      <c r="N640" s="211" t="e">
        <f t="shared" si="343"/>
        <v>#REF!</v>
      </c>
    </row>
    <row r="641" spans="1:14" ht="15" hidden="1" x14ac:dyDescent="0.2">
      <c r="A641" s="213" t="s">
        <v>95</v>
      </c>
      <c r="B641" s="225">
        <v>801</v>
      </c>
      <c r="C641" s="206" t="s">
        <v>190</v>
      </c>
      <c r="D641" s="206" t="s">
        <v>207</v>
      </c>
      <c r="E641" s="206" t="s">
        <v>714</v>
      </c>
      <c r="F641" s="206" t="s">
        <v>96</v>
      </c>
      <c r="G641" s="210"/>
      <c r="H641" s="210"/>
      <c r="I641" s="211">
        <v>-530.1</v>
      </c>
      <c r="J641" s="211" t="e">
        <f>#REF!+I641</f>
        <v>#REF!</v>
      </c>
      <c r="K641" s="211">
        <v>-530.1</v>
      </c>
      <c r="L641" s="211" t="e">
        <f>#REF!+J641</f>
        <v>#REF!</v>
      </c>
      <c r="M641" s="211" t="e">
        <f>#REF!+K641</f>
        <v>#REF!</v>
      </c>
      <c r="N641" s="211" t="e">
        <f>#REF!+L641</f>
        <v>#REF!</v>
      </c>
    </row>
    <row r="642" spans="1:14" ht="15" hidden="1" x14ac:dyDescent="0.2">
      <c r="A642" s="213" t="s">
        <v>355</v>
      </c>
      <c r="B642" s="225">
        <v>801</v>
      </c>
      <c r="C642" s="206" t="s">
        <v>190</v>
      </c>
      <c r="D642" s="206" t="s">
        <v>207</v>
      </c>
      <c r="E642" s="225" t="s">
        <v>356</v>
      </c>
      <c r="F642" s="206"/>
      <c r="G642" s="210"/>
      <c r="H642" s="210"/>
      <c r="I642" s="211">
        <f>I643</f>
        <v>-7046.4</v>
      </c>
      <c r="J642" s="211" t="e">
        <f>J643</f>
        <v>#REF!</v>
      </c>
      <c r="K642" s="211">
        <f>K643</f>
        <v>-7046.4</v>
      </c>
      <c r="L642" s="211" t="e">
        <f>L643</f>
        <v>#REF!</v>
      </c>
      <c r="M642" s="211">
        <f t="shared" ref="M642:N642" si="344">M643</f>
        <v>-14092.8</v>
      </c>
      <c r="N642" s="211" t="e">
        <f t="shared" si="344"/>
        <v>#REF!</v>
      </c>
    </row>
    <row r="643" spans="1:14" ht="15" hidden="1" x14ac:dyDescent="0.2">
      <c r="A643" s="213" t="s">
        <v>299</v>
      </c>
      <c r="B643" s="225">
        <v>801</v>
      </c>
      <c r="C643" s="206" t="s">
        <v>190</v>
      </c>
      <c r="D643" s="206" t="s">
        <v>207</v>
      </c>
      <c r="E643" s="206" t="s">
        <v>357</v>
      </c>
      <c r="F643" s="206"/>
      <c r="G643" s="210"/>
      <c r="H643" s="210"/>
      <c r="I643" s="211">
        <f>I646</f>
        <v>-7046.4</v>
      </c>
      <c r="J643" s="211" t="e">
        <f>J644+J645+J646+J647+J648+J649+J650+J651+J652</f>
        <v>#REF!</v>
      </c>
      <c r="K643" s="211">
        <f>K646</f>
        <v>-7046.4</v>
      </c>
      <c r="L643" s="211" t="e">
        <f>L644+L645+L646+L647+L648+L649+L650+L651+L652</f>
        <v>#REF!</v>
      </c>
      <c r="M643" s="211">
        <f t="shared" ref="M643:N643" si="345">M644+M645+M646+M647+M648+M649+M650+M651+M652</f>
        <v>-14092.8</v>
      </c>
      <c r="N643" s="211" t="e">
        <f t="shared" si="345"/>
        <v>#REF!</v>
      </c>
    </row>
    <row r="644" spans="1:14" ht="12.75" hidden="1" customHeight="1" x14ac:dyDescent="0.2">
      <c r="A644" s="213" t="s">
        <v>300</v>
      </c>
      <c r="B644" s="225">
        <v>801</v>
      </c>
      <c r="C644" s="206" t="s">
        <v>190</v>
      </c>
      <c r="D644" s="206" t="s">
        <v>207</v>
      </c>
      <c r="E644" s="206" t="s">
        <v>357</v>
      </c>
      <c r="F644" s="206" t="s">
        <v>301</v>
      </c>
      <c r="G644" s="210"/>
      <c r="H644" s="210"/>
      <c r="I644" s="211"/>
      <c r="J644" s="211">
        <f>G644+I644</f>
        <v>0</v>
      </c>
      <c r="K644" s="211"/>
      <c r="L644" s="211">
        <f t="shared" ref="L644:L646" si="346">H644+J644</f>
        <v>0</v>
      </c>
      <c r="M644" s="211">
        <f t="shared" ref="M644:M646" si="347">I644+K644</f>
        <v>0</v>
      </c>
      <c r="N644" s="211">
        <f t="shared" ref="N644:N646" si="348">J644+L644</f>
        <v>0</v>
      </c>
    </row>
    <row r="645" spans="1:14" ht="12.75" hidden="1" customHeight="1" x14ac:dyDescent="0.2">
      <c r="A645" s="213" t="s">
        <v>302</v>
      </c>
      <c r="B645" s="225">
        <v>801</v>
      </c>
      <c r="C645" s="206" t="s">
        <v>190</v>
      </c>
      <c r="D645" s="206" t="s">
        <v>207</v>
      </c>
      <c r="E645" s="225" t="s">
        <v>357</v>
      </c>
      <c r="F645" s="206" t="s">
        <v>303</v>
      </c>
      <c r="G645" s="210"/>
      <c r="H645" s="210"/>
      <c r="I645" s="211"/>
      <c r="J645" s="211">
        <f>G645+I645</f>
        <v>0</v>
      </c>
      <c r="K645" s="211"/>
      <c r="L645" s="211">
        <f t="shared" si="346"/>
        <v>0</v>
      </c>
      <c r="M645" s="211">
        <f t="shared" si="347"/>
        <v>0</v>
      </c>
      <c r="N645" s="211">
        <f t="shared" si="348"/>
        <v>0</v>
      </c>
    </row>
    <row r="646" spans="1:14" ht="15" hidden="1" x14ac:dyDescent="0.2">
      <c r="A646" s="213" t="s">
        <v>95</v>
      </c>
      <c r="B646" s="225">
        <v>801</v>
      </c>
      <c r="C646" s="206" t="s">
        <v>190</v>
      </c>
      <c r="D646" s="206" t="s">
        <v>207</v>
      </c>
      <c r="E646" s="206" t="s">
        <v>357</v>
      </c>
      <c r="F646" s="206" t="s">
        <v>96</v>
      </c>
      <c r="G646" s="210"/>
      <c r="H646" s="210"/>
      <c r="I646" s="211">
        <v>-7046.4</v>
      </c>
      <c r="J646" s="211">
        <f>G646+I646</f>
        <v>-7046.4</v>
      </c>
      <c r="K646" s="211">
        <v>-7046.4</v>
      </c>
      <c r="L646" s="211">
        <f t="shared" si="346"/>
        <v>-7046.4</v>
      </c>
      <c r="M646" s="211">
        <f t="shared" si="347"/>
        <v>-14092.8</v>
      </c>
      <c r="N646" s="211">
        <f t="shared" si="348"/>
        <v>-14092.8</v>
      </c>
    </row>
    <row r="647" spans="1:14" ht="12.75" hidden="1" customHeight="1" x14ac:dyDescent="0.2">
      <c r="A647" s="213" t="s">
        <v>97</v>
      </c>
      <c r="B647" s="225">
        <v>801</v>
      </c>
      <c r="C647" s="206" t="s">
        <v>190</v>
      </c>
      <c r="D647" s="206" t="s">
        <v>207</v>
      </c>
      <c r="E647" s="206" t="s">
        <v>357</v>
      </c>
      <c r="F647" s="206" t="s">
        <v>98</v>
      </c>
      <c r="G647" s="210"/>
      <c r="H647" s="210"/>
      <c r="I647" s="211"/>
      <c r="J647" s="211" t="e">
        <f>#REF!+I647</f>
        <v>#REF!</v>
      </c>
      <c r="K647" s="211"/>
      <c r="L647" s="211" t="e">
        <f t="shared" ref="L647:L652" si="349">F647+J647</f>
        <v>#REF!</v>
      </c>
      <c r="M647" s="211">
        <f t="shared" ref="M647:M652" si="350">G647+K647</f>
        <v>0</v>
      </c>
      <c r="N647" s="211" t="e">
        <f t="shared" ref="N647:N652" si="351">H647+L647</f>
        <v>#REF!</v>
      </c>
    </row>
    <row r="648" spans="1:14" ht="25.5" hidden="1" customHeight="1" x14ac:dyDescent="0.2">
      <c r="A648" s="213" t="s">
        <v>99</v>
      </c>
      <c r="B648" s="225">
        <v>801</v>
      </c>
      <c r="C648" s="206" t="s">
        <v>190</v>
      </c>
      <c r="D648" s="206" t="s">
        <v>207</v>
      </c>
      <c r="E648" s="206" t="s">
        <v>357</v>
      </c>
      <c r="F648" s="206" t="s">
        <v>100</v>
      </c>
      <c r="G648" s="210"/>
      <c r="H648" s="210"/>
      <c r="I648" s="211"/>
      <c r="J648" s="211" t="e">
        <f>#REF!+I648</f>
        <v>#REF!</v>
      </c>
      <c r="K648" s="211"/>
      <c r="L648" s="211" t="e">
        <f t="shared" si="349"/>
        <v>#REF!</v>
      </c>
      <c r="M648" s="211">
        <f t="shared" si="350"/>
        <v>0</v>
      </c>
      <c r="N648" s="211" t="e">
        <f t="shared" si="351"/>
        <v>#REF!</v>
      </c>
    </row>
    <row r="649" spans="1:14" ht="25.5" hidden="1" customHeight="1" x14ac:dyDescent="0.2">
      <c r="A649" s="213" t="s">
        <v>101</v>
      </c>
      <c r="B649" s="225">
        <v>801</v>
      </c>
      <c r="C649" s="206" t="s">
        <v>190</v>
      </c>
      <c r="D649" s="206" t="s">
        <v>207</v>
      </c>
      <c r="E649" s="206" t="s">
        <v>357</v>
      </c>
      <c r="F649" s="206" t="s">
        <v>102</v>
      </c>
      <c r="G649" s="210"/>
      <c r="H649" s="210"/>
      <c r="I649" s="211"/>
      <c r="J649" s="211" t="e">
        <f>#REF!+I649</f>
        <v>#REF!</v>
      </c>
      <c r="K649" s="211"/>
      <c r="L649" s="211" t="e">
        <f t="shared" si="349"/>
        <v>#REF!</v>
      </c>
      <c r="M649" s="211">
        <f t="shared" si="350"/>
        <v>0</v>
      </c>
      <c r="N649" s="211" t="e">
        <f t="shared" si="351"/>
        <v>#REF!</v>
      </c>
    </row>
    <row r="650" spans="1:14" ht="25.5" hidden="1" customHeight="1" x14ac:dyDescent="0.2">
      <c r="A650" s="213" t="s">
        <v>93</v>
      </c>
      <c r="B650" s="225">
        <v>801</v>
      </c>
      <c r="C650" s="206" t="s">
        <v>190</v>
      </c>
      <c r="D650" s="206" t="s">
        <v>207</v>
      </c>
      <c r="E650" s="206" t="s">
        <v>357</v>
      </c>
      <c r="F650" s="206" t="s">
        <v>94</v>
      </c>
      <c r="G650" s="210"/>
      <c r="H650" s="210"/>
      <c r="I650" s="211"/>
      <c r="J650" s="211" t="e">
        <f>#REF!+I650</f>
        <v>#REF!</v>
      </c>
      <c r="K650" s="211"/>
      <c r="L650" s="211" t="e">
        <f t="shared" si="349"/>
        <v>#REF!</v>
      </c>
      <c r="M650" s="211">
        <f t="shared" si="350"/>
        <v>0</v>
      </c>
      <c r="N650" s="211" t="e">
        <f t="shared" si="351"/>
        <v>#REF!</v>
      </c>
    </row>
    <row r="651" spans="1:14" ht="12.75" hidden="1" customHeight="1" x14ac:dyDescent="0.2">
      <c r="A651" s="213" t="s">
        <v>103</v>
      </c>
      <c r="B651" s="225">
        <v>801</v>
      </c>
      <c r="C651" s="206" t="s">
        <v>190</v>
      </c>
      <c r="D651" s="206" t="s">
        <v>207</v>
      </c>
      <c r="E651" s="206" t="s">
        <v>357</v>
      </c>
      <c r="F651" s="206" t="s">
        <v>104</v>
      </c>
      <c r="G651" s="210"/>
      <c r="H651" s="210"/>
      <c r="I651" s="211"/>
      <c r="J651" s="211" t="e">
        <f>#REF!+I651</f>
        <v>#REF!</v>
      </c>
      <c r="K651" s="211"/>
      <c r="L651" s="211" t="e">
        <f t="shared" si="349"/>
        <v>#REF!</v>
      </c>
      <c r="M651" s="211">
        <f t="shared" si="350"/>
        <v>0</v>
      </c>
      <c r="N651" s="211" t="e">
        <f t="shared" si="351"/>
        <v>#REF!</v>
      </c>
    </row>
    <row r="652" spans="1:14" ht="12.75" hidden="1" customHeight="1" x14ac:dyDescent="0.2">
      <c r="A652" s="213" t="s">
        <v>105</v>
      </c>
      <c r="B652" s="225">
        <v>801</v>
      </c>
      <c r="C652" s="206" t="s">
        <v>190</v>
      </c>
      <c r="D652" s="206" t="s">
        <v>207</v>
      </c>
      <c r="E652" s="206" t="s">
        <v>357</v>
      </c>
      <c r="F652" s="206" t="s">
        <v>106</v>
      </c>
      <c r="G652" s="210"/>
      <c r="H652" s="210"/>
      <c r="I652" s="211"/>
      <c r="J652" s="211" t="e">
        <f>#REF!+I652</f>
        <v>#REF!</v>
      </c>
      <c r="K652" s="211"/>
      <c r="L652" s="211" t="e">
        <f t="shared" si="349"/>
        <v>#REF!</v>
      </c>
      <c r="M652" s="211">
        <f t="shared" si="350"/>
        <v>0</v>
      </c>
      <c r="N652" s="211" t="e">
        <f t="shared" si="351"/>
        <v>#REF!</v>
      </c>
    </row>
    <row r="653" spans="1:14" ht="55.5" hidden="1" customHeight="1" x14ac:dyDescent="0.2">
      <c r="A653" s="213" t="s">
        <v>379</v>
      </c>
      <c r="B653" s="225">
        <v>801</v>
      </c>
      <c r="C653" s="206" t="s">
        <v>190</v>
      </c>
      <c r="D653" s="206" t="s">
        <v>207</v>
      </c>
      <c r="E653" s="206" t="s">
        <v>380</v>
      </c>
      <c r="F653" s="206"/>
      <c r="G653" s="210"/>
      <c r="H653" s="210"/>
      <c r="I653" s="211">
        <f>I654+I656</f>
        <v>-251.9</v>
      </c>
      <c r="J653" s="211" t="e">
        <f>J654+J656</f>
        <v>#REF!</v>
      </c>
      <c r="K653" s="211">
        <f>K654+K656</f>
        <v>-251.9</v>
      </c>
      <c r="L653" s="211" t="e">
        <f>L654+L656</f>
        <v>#REF!</v>
      </c>
      <c r="M653" s="211" t="e">
        <f t="shared" ref="M653:N653" si="352">M654+M656</f>
        <v>#REF!</v>
      </c>
      <c r="N653" s="211" t="e">
        <f t="shared" si="352"/>
        <v>#REF!</v>
      </c>
    </row>
    <row r="654" spans="1:14" ht="60" hidden="1" customHeight="1" x14ac:dyDescent="0.2">
      <c r="A654" s="273" t="s">
        <v>385</v>
      </c>
      <c r="B654" s="225">
        <v>801</v>
      </c>
      <c r="C654" s="206" t="s">
        <v>190</v>
      </c>
      <c r="D654" s="206" t="s">
        <v>207</v>
      </c>
      <c r="E654" s="206" t="s">
        <v>386</v>
      </c>
      <c r="F654" s="206"/>
      <c r="G654" s="210"/>
      <c r="H654" s="210"/>
      <c r="I654" s="211">
        <f>I655</f>
        <v>-41.4</v>
      </c>
      <c r="J654" s="211" t="e">
        <f>J655</f>
        <v>#REF!</v>
      </c>
      <c r="K654" s="211">
        <f>K655</f>
        <v>-41.4</v>
      </c>
      <c r="L654" s="211" t="e">
        <f>L655</f>
        <v>#REF!</v>
      </c>
      <c r="M654" s="211" t="e">
        <f t="shared" ref="M654:N654" si="353">M655</f>
        <v>#REF!</v>
      </c>
      <c r="N654" s="211" t="e">
        <f t="shared" si="353"/>
        <v>#REF!</v>
      </c>
    </row>
    <row r="655" spans="1:14" ht="15" hidden="1" customHeight="1" x14ac:dyDescent="0.2">
      <c r="A655" s="213" t="s">
        <v>93</v>
      </c>
      <c r="B655" s="225">
        <v>801</v>
      </c>
      <c r="C655" s="206" t="s">
        <v>190</v>
      </c>
      <c r="D655" s="206" t="s">
        <v>207</v>
      </c>
      <c r="E655" s="206" t="s">
        <v>386</v>
      </c>
      <c r="F655" s="206" t="s">
        <v>94</v>
      </c>
      <c r="G655" s="210"/>
      <c r="H655" s="210"/>
      <c r="I655" s="211">
        <v>-41.4</v>
      </c>
      <c r="J655" s="211" t="e">
        <f>#REF!+I655</f>
        <v>#REF!</v>
      </c>
      <c r="K655" s="211">
        <v>-41.4</v>
      </c>
      <c r="L655" s="211" t="e">
        <f>#REF!+J655</f>
        <v>#REF!</v>
      </c>
      <c r="M655" s="211" t="e">
        <f>#REF!+K655</f>
        <v>#REF!</v>
      </c>
      <c r="N655" s="211" t="e">
        <f>#REF!+L655</f>
        <v>#REF!</v>
      </c>
    </row>
    <row r="656" spans="1:14" ht="74.25" hidden="1" customHeight="1" x14ac:dyDescent="0.2">
      <c r="A656" s="273" t="s">
        <v>387</v>
      </c>
      <c r="B656" s="225">
        <v>801</v>
      </c>
      <c r="C656" s="206" t="s">
        <v>190</v>
      </c>
      <c r="D656" s="206" t="s">
        <v>207</v>
      </c>
      <c r="E656" s="206" t="s">
        <v>388</v>
      </c>
      <c r="F656" s="206"/>
      <c r="G656" s="210"/>
      <c r="H656" s="210"/>
      <c r="I656" s="211">
        <f>I657</f>
        <v>-210.5</v>
      </c>
      <c r="J656" s="211" t="e">
        <f>J657</f>
        <v>#REF!</v>
      </c>
      <c r="K656" s="211">
        <f>K657</f>
        <v>-210.5</v>
      </c>
      <c r="L656" s="211" t="e">
        <f>L657</f>
        <v>#REF!</v>
      </c>
      <c r="M656" s="211" t="e">
        <f t="shared" ref="M656:N656" si="354">M657</f>
        <v>#REF!</v>
      </c>
      <c r="N656" s="211" t="e">
        <f t="shared" si="354"/>
        <v>#REF!</v>
      </c>
    </row>
    <row r="657" spans="1:14" ht="18.75" hidden="1" customHeight="1" x14ac:dyDescent="0.2">
      <c r="A657" s="213" t="s">
        <v>93</v>
      </c>
      <c r="B657" s="225">
        <v>801</v>
      </c>
      <c r="C657" s="206" t="s">
        <v>190</v>
      </c>
      <c r="D657" s="206" t="s">
        <v>207</v>
      </c>
      <c r="E657" s="206" t="s">
        <v>388</v>
      </c>
      <c r="F657" s="206" t="s">
        <v>94</v>
      </c>
      <c r="G657" s="210"/>
      <c r="H657" s="210"/>
      <c r="I657" s="211">
        <v>-210.5</v>
      </c>
      <c r="J657" s="211" t="e">
        <f>#REF!+I657</f>
        <v>#REF!</v>
      </c>
      <c r="K657" s="211">
        <v>-210.5</v>
      </c>
      <c r="L657" s="211" t="e">
        <f>#REF!+J657</f>
        <v>#REF!</v>
      </c>
      <c r="M657" s="211" t="e">
        <f>#REF!+K657</f>
        <v>#REF!</v>
      </c>
      <c r="N657" s="211" t="e">
        <f>#REF!+L657</f>
        <v>#REF!</v>
      </c>
    </row>
    <row r="658" spans="1:14" ht="43.5" hidden="1" customHeight="1" x14ac:dyDescent="0.2">
      <c r="A658" s="224" t="s">
        <v>389</v>
      </c>
      <c r="B658" s="225">
        <v>801</v>
      </c>
      <c r="C658" s="206" t="s">
        <v>190</v>
      </c>
      <c r="D658" s="206" t="s">
        <v>207</v>
      </c>
      <c r="E658" s="206" t="s">
        <v>391</v>
      </c>
      <c r="F658" s="206"/>
      <c r="G658" s="210"/>
      <c r="H658" s="210"/>
      <c r="I658" s="211">
        <f t="shared" ref="I658:N659" si="355">I659</f>
        <v>-4</v>
      </c>
      <c r="J658" s="211">
        <f t="shared" si="355"/>
        <v>-4</v>
      </c>
      <c r="K658" s="211">
        <f t="shared" si="355"/>
        <v>-4</v>
      </c>
      <c r="L658" s="211">
        <f t="shared" si="355"/>
        <v>-4</v>
      </c>
      <c r="M658" s="211">
        <f t="shared" si="355"/>
        <v>-8</v>
      </c>
      <c r="N658" s="211">
        <f t="shared" si="355"/>
        <v>-8</v>
      </c>
    </row>
    <row r="659" spans="1:14" ht="44.25" hidden="1" customHeight="1" x14ac:dyDescent="0.2">
      <c r="A659" s="224" t="s">
        <v>390</v>
      </c>
      <c r="B659" s="225">
        <v>801</v>
      </c>
      <c r="C659" s="206" t="s">
        <v>190</v>
      </c>
      <c r="D659" s="206" t="s">
        <v>207</v>
      </c>
      <c r="E659" s="206" t="s">
        <v>378</v>
      </c>
      <c r="F659" s="206"/>
      <c r="G659" s="210"/>
      <c r="H659" s="210"/>
      <c r="I659" s="211">
        <f t="shared" si="355"/>
        <v>-4</v>
      </c>
      <c r="J659" s="211">
        <f t="shared" si="355"/>
        <v>-4</v>
      </c>
      <c r="K659" s="211">
        <f t="shared" si="355"/>
        <v>-4</v>
      </c>
      <c r="L659" s="211">
        <f t="shared" si="355"/>
        <v>-4</v>
      </c>
      <c r="M659" s="211">
        <f t="shared" si="355"/>
        <v>-8</v>
      </c>
      <c r="N659" s="211">
        <f t="shared" si="355"/>
        <v>-8</v>
      </c>
    </row>
    <row r="660" spans="1:14" ht="16.5" hidden="1" customHeight="1" x14ac:dyDescent="0.2">
      <c r="A660" s="213" t="s">
        <v>93</v>
      </c>
      <c r="B660" s="225">
        <v>801</v>
      </c>
      <c r="C660" s="206" t="s">
        <v>190</v>
      </c>
      <c r="D660" s="206" t="s">
        <v>207</v>
      </c>
      <c r="E660" s="206" t="s">
        <v>378</v>
      </c>
      <c r="F660" s="206" t="s">
        <v>94</v>
      </c>
      <c r="G660" s="210"/>
      <c r="H660" s="210"/>
      <c r="I660" s="211">
        <v>-4</v>
      </c>
      <c r="J660" s="211">
        <f>G660+I660</f>
        <v>-4</v>
      </c>
      <c r="K660" s="211">
        <v>-4</v>
      </c>
      <c r="L660" s="211">
        <f>H660+J660</f>
        <v>-4</v>
      </c>
      <c r="M660" s="211">
        <f t="shared" ref="M660:N660" si="356">I660+K660</f>
        <v>-8</v>
      </c>
      <c r="N660" s="211">
        <f t="shared" si="356"/>
        <v>-8</v>
      </c>
    </row>
    <row r="661" spans="1:14" ht="20.25" hidden="1" customHeight="1" x14ac:dyDescent="0.2">
      <c r="A661" s="213" t="s">
        <v>248</v>
      </c>
      <c r="B661" s="225">
        <v>801</v>
      </c>
      <c r="C661" s="206" t="s">
        <v>190</v>
      </c>
      <c r="D661" s="206" t="s">
        <v>207</v>
      </c>
      <c r="E661" s="206" t="s">
        <v>82</v>
      </c>
      <c r="F661" s="206"/>
      <c r="G661" s="210"/>
      <c r="H661" s="210"/>
      <c r="I661" s="211"/>
      <c r="J661" s="211">
        <f>J662</f>
        <v>0</v>
      </c>
      <c r="K661" s="211"/>
      <c r="L661" s="211">
        <f>L662</f>
        <v>0</v>
      </c>
      <c r="M661" s="211">
        <f t="shared" ref="M661:N661" si="357">M662</f>
        <v>0</v>
      </c>
      <c r="N661" s="211">
        <f t="shared" si="357"/>
        <v>0</v>
      </c>
    </row>
    <row r="662" spans="1:14" ht="20.25" hidden="1" customHeight="1" x14ac:dyDescent="0.2">
      <c r="A662" s="213" t="s">
        <v>249</v>
      </c>
      <c r="B662" s="225">
        <v>801</v>
      </c>
      <c r="C662" s="206" t="s">
        <v>190</v>
      </c>
      <c r="D662" s="206" t="s">
        <v>207</v>
      </c>
      <c r="E662" s="225" t="s">
        <v>83</v>
      </c>
      <c r="F662" s="206"/>
      <c r="G662" s="210"/>
      <c r="H662" s="210"/>
      <c r="I662" s="211"/>
      <c r="J662" s="211">
        <f>J663+J664</f>
        <v>0</v>
      </c>
      <c r="K662" s="211"/>
      <c r="L662" s="211">
        <f>L663+L664</f>
        <v>0</v>
      </c>
      <c r="M662" s="211">
        <f t="shared" ref="M662:N662" si="358">M663+M664</f>
        <v>0</v>
      </c>
      <c r="N662" s="211">
        <f t="shared" si="358"/>
        <v>0</v>
      </c>
    </row>
    <row r="663" spans="1:14" ht="20.25" hidden="1" customHeight="1" x14ac:dyDescent="0.2">
      <c r="A663" s="213" t="s">
        <v>300</v>
      </c>
      <c r="B663" s="225">
        <v>801</v>
      </c>
      <c r="C663" s="206" t="s">
        <v>190</v>
      </c>
      <c r="D663" s="206" t="s">
        <v>207</v>
      </c>
      <c r="E663" s="225" t="s">
        <v>83</v>
      </c>
      <c r="F663" s="206" t="s">
        <v>301</v>
      </c>
      <c r="G663" s="210"/>
      <c r="H663" s="210"/>
      <c r="I663" s="211"/>
      <c r="J663" s="211">
        <f>G663+I663</f>
        <v>0</v>
      </c>
      <c r="K663" s="211"/>
      <c r="L663" s="211">
        <f>H663+J663</f>
        <v>0</v>
      </c>
      <c r="M663" s="211">
        <f t="shared" ref="M663:N664" si="359">I663+K663</f>
        <v>0</v>
      </c>
      <c r="N663" s="211">
        <f t="shared" si="359"/>
        <v>0</v>
      </c>
    </row>
    <row r="664" spans="1:14" ht="20.25" hidden="1" customHeight="1" x14ac:dyDescent="0.2">
      <c r="A664" s="213" t="s">
        <v>93</v>
      </c>
      <c r="B664" s="225">
        <v>801</v>
      </c>
      <c r="C664" s="206" t="s">
        <v>190</v>
      </c>
      <c r="D664" s="206" t="s">
        <v>207</v>
      </c>
      <c r="E664" s="225" t="s">
        <v>83</v>
      </c>
      <c r="F664" s="206" t="s">
        <v>94</v>
      </c>
      <c r="G664" s="210"/>
      <c r="H664" s="210"/>
      <c r="I664" s="211"/>
      <c r="J664" s="211">
        <f>G664+I664</f>
        <v>0</v>
      </c>
      <c r="K664" s="211"/>
      <c r="L664" s="211">
        <f>H664+J664</f>
        <v>0</v>
      </c>
      <c r="M664" s="211">
        <f t="shared" si="359"/>
        <v>0</v>
      </c>
      <c r="N664" s="211">
        <f t="shared" si="359"/>
        <v>0</v>
      </c>
    </row>
    <row r="665" spans="1:14" ht="15.75" hidden="1" customHeight="1" x14ac:dyDescent="0.2">
      <c r="A665" s="213" t="s">
        <v>402</v>
      </c>
      <c r="B665" s="225">
        <v>801</v>
      </c>
      <c r="C665" s="206" t="s">
        <v>190</v>
      </c>
      <c r="D665" s="206" t="s">
        <v>207</v>
      </c>
      <c r="E665" s="206" t="s">
        <v>62</v>
      </c>
      <c r="F665" s="206"/>
      <c r="G665" s="210"/>
      <c r="H665" s="210"/>
      <c r="I665" s="211">
        <f>I709+I712</f>
        <v>-100</v>
      </c>
      <c r="J665" s="211">
        <f>J709+J712</f>
        <v>-100</v>
      </c>
      <c r="K665" s="211">
        <f>K709+K712</f>
        <v>-100</v>
      </c>
      <c r="L665" s="211">
        <f>L709+L712</f>
        <v>-100</v>
      </c>
      <c r="M665" s="211">
        <f t="shared" ref="M665:N665" si="360">M709+M712</f>
        <v>-200</v>
      </c>
      <c r="N665" s="211">
        <f t="shared" si="360"/>
        <v>-200</v>
      </c>
    </row>
    <row r="666" spans="1:14" ht="15" hidden="1" x14ac:dyDescent="0.2">
      <c r="A666" s="213" t="s">
        <v>537</v>
      </c>
      <c r="B666" s="225">
        <v>801</v>
      </c>
      <c r="C666" s="206" t="s">
        <v>190</v>
      </c>
      <c r="D666" s="206" t="s">
        <v>207</v>
      </c>
      <c r="E666" s="206" t="s">
        <v>172</v>
      </c>
      <c r="F666" s="206"/>
      <c r="G666" s="210"/>
      <c r="H666" s="210"/>
      <c r="I666" s="211"/>
      <c r="J666" s="211">
        <f>J668+J667</f>
        <v>0</v>
      </c>
      <c r="K666" s="211"/>
      <c r="L666" s="211">
        <f>L668+L667</f>
        <v>0</v>
      </c>
      <c r="M666" s="211">
        <f t="shared" ref="M666:N666" si="361">M668+M667</f>
        <v>0</v>
      </c>
      <c r="N666" s="211">
        <f t="shared" si="361"/>
        <v>0</v>
      </c>
    </row>
    <row r="667" spans="1:14" ht="15" hidden="1" x14ac:dyDescent="0.2">
      <c r="A667" s="213" t="s">
        <v>93</v>
      </c>
      <c r="B667" s="225">
        <v>801</v>
      </c>
      <c r="C667" s="206" t="s">
        <v>190</v>
      </c>
      <c r="D667" s="206" t="s">
        <v>207</v>
      </c>
      <c r="E667" s="206" t="s">
        <v>172</v>
      </c>
      <c r="F667" s="206" t="s">
        <v>94</v>
      </c>
      <c r="G667" s="210"/>
      <c r="H667" s="210"/>
      <c r="I667" s="211"/>
      <c r="J667" s="211">
        <f>G667+I667</f>
        <v>0</v>
      </c>
      <c r="K667" s="211"/>
      <c r="L667" s="211">
        <f>H667+J667</f>
        <v>0</v>
      </c>
      <c r="M667" s="211">
        <f t="shared" ref="M667:N668" si="362">I667+K667</f>
        <v>0</v>
      </c>
      <c r="N667" s="211">
        <f t="shared" si="362"/>
        <v>0</v>
      </c>
    </row>
    <row r="668" spans="1:14" ht="12.75" hidden="1" customHeight="1" x14ac:dyDescent="0.2">
      <c r="A668" s="213" t="s">
        <v>537</v>
      </c>
      <c r="B668" s="225">
        <v>801</v>
      </c>
      <c r="C668" s="206" t="s">
        <v>190</v>
      </c>
      <c r="D668" s="206" t="s">
        <v>207</v>
      </c>
      <c r="E668" s="206" t="s">
        <v>172</v>
      </c>
      <c r="F668" s="206" t="s">
        <v>64</v>
      </c>
      <c r="G668" s="210"/>
      <c r="H668" s="210"/>
      <c r="I668" s="211"/>
      <c r="J668" s="211">
        <f>G668+I668</f>
        <v>0</v>
      </c>
      <c r="K668" s="211"/>
      <c r="L668" s="211">
        <f>H668+J668</f>
        <v>0</v>
      </c>
      <c r="M668" s="211">
        <f t="shared" si="362"/>
        <v>0</v>
      </c>
      <c r="N668" s="211">
        <f t="shared" si="362"/>
        <v>0</v>
      </c>
    </row>
    <row r="669" spans="1:14" ht="30" hidden="1" x14ac:dyDescent="0.2">
      <c r="A669" s="213" t="s">
        <v>538</v>
      </c>
      <c r="B669" s="225">
        <v>801</v>
      </c>
      <c r="C669" s="206" t="s">
        <v>190</v>
      </c>
      <c r="D669" s="206" t="s">
        <v>207</v>
      </c>
      <c r="E669" s="206" t="s">
        <v>176</v>
      </c>
      <c r="F669" s="206"/>
      <c r="G669" s="210"/>
      <c r="H669" s="210"/>
      <c r="I669" s="211"/>
      <c r="J669" s="211">
        <f>J671+J670</f>
        <v>0</v>
      </c>
      <c r="K669" s="211"/>
      <c r="L669" s="211">
        <f>L671+L670</f>
        <v>0</v>
      </c>
      <c r="M669" s="211">
        <f t="shared" ref="M669:N669" si="363">M671+M670</f>
        <v>0</v>
      </c>
      <c r="N669" s="211">
        <f t="shared" si="363"/>
        <v>0</v>
      </c>
    </row>
    <row r="670" spans="1:14" ht="15" hidden="1" x14ac:dyDescent="0.2">
      <c r="A670" s="213" t="s">
        <v>93</v>
      </c>
      <c r="B670" s="225">
        <v>801</v>
      </c>
      <c r="C670" s="206" t="s">
        <v>190</v>
      </c>
      <c r="D670" s="206" t="s">
        <v>207</v>
      </c>
      <c r="E670" s="206" t="s">
        <v>176</v>
      </c>
      <c r="F670" s="206" t="s">
        <v>94</v>
      </c>
      <c r="G670" s="210"/>
      <c r="H670" s="210"/>
      <c r="I670" s="211"/>
      <c r="J670" s="211">
        <f>G670+I670</f>
        <v>0</v>
      </c>
      <c r="K670" s="211"/>
      <c r="L670" s="211">
        <f>H670+J670</f>
        <v>0</v>
      </c>
      <c r="M670" s="211">
        <f t="shared" ref="M670:N671" si="364">I670+K670</f>
        <v>0</v>
      </c>
      <c r="N670" s="211">
        <f t="shared" si="364"/>
        <v>0</v>
      </c>
    </row>
    <row r="671" spans="1:14" ht="12.75" hidden="1" customHeight="1" x14ac:dyDescent="0.2">
      <c r="A671" s="213" t="s">
        <v>538</v>
      </c>
      <c r="B671" s="225">
        <v>801</v>
      </c>
      <c r="C671" s="206" t="s">
        <v>190</v>
      </c>
      <c r="D671" s="206" t="s">
        <v>207</v>
      </c>
      <c r="E671" s="206" t="s">
        <v>176</v>
      </c>
      <c r="F671" s="206" t="s">
        <v>64</v>
      </c>
      <c r="G671" s="210"/>
      <c r="H671" s="210"/>
      <c r="I671" s="211"/>
      <c r="J671" s="211">
        <f>G671+I671</f>
        <v>0</v>
      </c>
      <c r="K671" s="211"/>
      <c r="L671" s="211">
        <f>H671+J671</f>
        <v>0</v>
      </c>
      <c r="M671" s="211">
        <f t="shared" si="364"/>
        <v>0</v>
      </c>
      <c r="N671" s="211">
        <f t="shared" si="364"/>
        <v>0</v>
      </c>
    </row>
    <row r="672" spans="1:14" ht="30" hidden="1" x14ac:dyDescent="0.2">
      <c r="A672" s="213" t="s">
        <v>539</v>
      </c>
      <c r="B672" s="225">
        <v>801</v>
      </c>
      <c r="C672" s="206" t="s">
        <v>190</v>
      </c>
      <c r="D672" s="206" t="s">
        <v>207</v>
      </c>
      <c r="E672" s="206" t="s">
        <v>178</v>
      </c>
      <c r="F672" s="206"/>
      <c r="G672" s="210"/>
      <c r="H672" s="210"/>
      <c r="I672" s="211"/>
      <c r="J672" s="211">
        <f>J674+J673</f>
        <v>0</v>
      </c>
      <c r="K672" s="211"/>
      <c r="L672" s="211">
        <f>L674+L673</f>
        <v>0</v>
      </c>
      <c r="M672" s="211">
        <f t="shared" ref="M672:N672" si="365">M674+M673</f>
        <v>0</v>
      </c>
      <c r="N672" s="211">
        <f t="shared" si="365"/>
        <v>0</v>
      </c>
    </row>
    <row r="673" spans="1:14" ht="15" hidden="1" x14ac:dyDescent="0.2">
      <c r="A673" s="213" t="s">
        <v>93</v>
      </c>
      <c r="B673" s="225">
        <v>801</v>
      </c>
      <c r="C673" s="206" t="s">
        <v>190</v>
      </c>
      <c r="D673" s="206" t="s">
        <v>207</v>
      </c>
      <c r="E673" s="206" t="s">
        <v>178</v>
      </c>
      <c r="F673" s="206" t="s">
        <v>94</v>
      </c>
      <c r="G673" s="210"/>
      <c r="H673" s="210"/>
      <c r="I673" s="211"/>
      <c r="J673" s="211">
        <f>G673+I673</f>
        <v>0</v>
      </c>
      <c r="K673" s="211"/>
      <c r="L673" s="211">
        <f>H673+J673</f>
        <v>0</v>
      </c>
      <c r="M673" s="211">
        <f t="shared" ref="M673:N674" si="366">I673+K673</f>
        <v>0</v>
      </c>
      <c r="N673" s="211">
        <f t="shared" si="366"/>
        <v>0</v>
      </c>
    </row>
    <row r="674" spans="1:14" ht="12.75" hidden="1" customHeight="1" x14ac:dyDescent="0.2">
      <c r="A674" s="213" t="s">
        <v>539</v>
      </c>
      <c r="B674" s="225">
        <v>801</v>
      </c>
      <c r="C674" s="206" t="s">
        <v>190</v>
      </c>
      <c r="D674" s="206" t="s">
        <v>207</v>
      </c>
      <c r="E674" s="206" t="s">
        <v>178</v>
      </c>
      <c r="F674" s="206" t="s">
        <v>64</v>
      </c>
      <c r="G674" s="210"/>
      <c r="H674" s="210"/>
      <c r="I674" s="211"/>
      <c r="J674" s="211">
        <f>G674+I674</f>
        <v>0</v>
      </c>
      <c r="K674" s="211"/>
      <c r="L674" s="211">
        <f>H674+J674</f>
        <v>0</v>
      </c>
      <c r="M674" s="211">
        <f t="shared" si="366"/>
        <v>0</v>
      </c>
      <c r="N674" s="211">
        <f t="shared" si="366"/>
        <v>0</v>
      </c>
    </row>
    <row r="675" spans="1:14" ht="12.75" hidden="1" customHeight="1" x14ac:dyDescent="0.2">
      <c r="A675" s="213" t="s">
        <v>93</v>
      </c>
      <c r="B675" s="225">
        <v>801</v>
      </c>
      <c r="C675" s="206" t="s">
        <v>190</v>
      </c>
      <c r="D675" s="206" t="s">
        <v>207</v>
      </c>
      <c r="E675" s="206" t="s">
        <v>178</v>
      </c>
      <c r="F675" s="204"/>
      <c r="G675" s="210"/>
      <c r="H675" s="210"/>
      <c r="I675" s="211"/>
      <c r="J675" s="211" t="e">
        <f>J685+J691+J676+J695+J698</f>
        <v>#REF!</v>
      </c>
      <c r="K675" s="211"/>
      <c r="L675" s="211" t="e">
        <f>L685+L691+L676+L695+L698</f>
        <v>#REF!</v>
      </c>
      <c r="M675" s="211">
        <f t="shared" ref="M675:N675" si="367">M685+M691+M676+M695+M698</f>
        <v>0</v>
      </c>
      <c r="N675" s="211" t="e">
        <f t="shared" si="367"/>
        <v>#REF!</v>
      </c>
    </row>
    <row r="676" spans="1:14" ht="12.75" hidden="1" customHeight="1" x14ac:dyDescent="0.2">
      <c r="A676" s="213" t="s">
        <v>539</v>
      </c>
      <c r="B676" s="225">
        <v>801</v>
      </c>
      <c r="C676" s="206" t="s">
        <v>190</v>
      </c>
      <c r="D676" s="206" t="s">
        <v>207</v>
      </c>
      <c r="E676" s="206" t="s">
        <v>178</v>
      </c>
      <c r="F676" s="204"/>
      <c r="G676" s="210"/>
      <c r="H676" s="210"/>
      <c r="I676" s="211"/>
      <c r="J676" s="211" t="e">
        <f>J679+J677+J681+J683</f>
        <v>#REF!</v>
      </c>
      <c r="K676" s="211"/>
      <c r="L676" s="211" t="e">
        <f>L679+L677+L681+L683</f>
        <v>#REF!</v>
      </c>
      <c r="M676" s="211">
        <f t="shared" ref="M676:N676" si="368">M679+M677+M681+M683</f>
        <v>0</v>
      </c>
      <c r="N676" s="211" t="e">
        <f t="shared" si="368"/>
        <v>#REF!</v>
      </c>
    </row>
    <row r="677" spans="1:14" ht="12.75" hidden="1" customHeight="1" x14ac:dyDescent="0.2">
      <c r="A677" s="213" t="s">
        <v>93</v>
      </c>
      <c r="B677" s="225">
        <v>801</v>
      </c>
      <c r="C677" s="206" t="s">
        <v>190</v>
      </c>
      <c r="D677" s="206" t="s">
        <v>207</v>
      </c>
      <c r="E677" s="206" t="s">
        <v>178</v>
      </c>
      <c r="F677" s="206"/>
      <c r="G677" s="210"/>
      <c r="H677" s="210"/>
      <c r="I677" s="211"/>
      <c r="J677" s="211" t="e">
        <f>J678</f>
        <v>#REF!</v>
      </c>
      <c r="K677" s="211"/>
      <c r="L677" s="211" t="e">
        <f>L678</f>
        <v>#REF!</v>
      </c>
      <c r="M677" s="211">
        <f t="shared" ref="M677:N677" si="369">M678</f>
        <v>0</v>
      </c>
      <c r="N677" s="211" t="e">
        <f t="shared" si="369"/>
        <v>#REF!</v>
      </c>
    </row>
    <row r="678" spans="1:14" ht="12.75" hidden="1" customHeight="1" x14ac:dyDescent="0.2">
      <c r="A678" s="213" t="s">
        <v>539</v>
      </c>
      <c r="B678" s="225">
        <v>801</v>
      </c>
      <c r="C678" s="206" t="s">
        <v>190</v>
      </c>
      <c r="D678" s="206" t="s">
        <v>207</v>
      </c>
      <c r="E678" s="206" t="s">
        <v>178</v>
      </c>
      <c r="F678" s="206" t="s">
        <v>64</v>
      </c>
      <c r="G678" s="210"/>
      <c r="H678" s="210"/>
      <c r="I678" s="211"/>
      <c r="J678" s="211" t="e">
        <f>#REF!+I678</f>
        <v>#REF!</v>
      </c>
      <c r="K678" s="211"/>
      <c r="L678" s="211" t="e">
        <f>F678+J678</f>
        <v>#REF!</v>
      </c>
      <c r="M678" s="211">
        <f t="shared" ref="M678:N678" si="370">G678+K678</f>
        <v>0</v>
      </c>
      <c r="N678" s="211" t="e">
        <f t="shared" si="370"/>
        <v>#REF!</v>
      </c>
    </row>
    <row r="679" spans="1:14" ht="25.5" hidden="1" customHeight="1" x14ac:dyDescent="0.2">
      <c r="A679" s="213" t="s">
        <v>93</v>
      </c>
      <c r="B679" s="225">
        <v>801</v>
      </c>
      <c r="C679" s="206" t="s">
        <v>190</v>
      </c>
      <c r="D679" s="206" t="s">
        <v>207</v>
      </c>
      <c r="E679" s="206" t="s">
        <v>178</v>
      </c>
      <c r="F679" s="206"/>
      <c r="G679" s="210"/>
      <c r="H679" s="210"/>
      <c r="I679" s="211"/>
      <c r="J679" s="211" t="e">
        <f>J680</f>
        <v>#REF!</v>
      </c>
      <c r="K679" s="211"/>
      <c r="L679" s="211" t="e">
        <f>L680</f>
        <v>#REF!</v>
      </c>
      <c r="M679" s="211">
        <f t="shared" ref="M679:N679" si="371">M680</f>
        <v>0</v>
      </c>
      <c r="N679" s="211" t="e">
        <f t="shared" si="371"/>
        <v>#REF!</v>
      </c>
    </row>
    <row r="680" spans="1:14" ht="12.75" hidden="1" customHeight="1" x14ac:dyDescent="0.2">
      <c r="A680" s="213" t="s">
        <v>539</v>
      </c>
      <c r="B680" s="225">
        <v>801</v>
      </c>
      <c r="C680" s="206" t="s">
        <v>190</v>
      </c>
      <c r="D680" s="206" t="s">
        <v>207</v>
      </c>
      <c r="E680" s="206" t="s">
        <v>178</v>
      </c>
      <c r="F680" s="206" t="s">
        <v>64</v>
      </c>
      <c r="G680" s="210"/>
      <c r="H680" s="210"/>
      <c r="I680" s="211"/>
      <c r="J680" s="211" t="e">
        <f>#REF!+I680</f>
        <v>#REF!</v>
      </c>
      <c r="K680" s="211"/>
      <c r="L680" s="211" t="e">
        <f>F680+J680</f>
        <v>#REF!</v>
      </c>
      <c r="M680" s="211">
        <f t="shared" ref="M680:N680" si="372">G680+K680</f>
        <v>0</v>
      </c>
      <c r="N680" s="211" t="e">
        <f t="shared" si="372"/>
        <v>#REF!</v>
      </c>
    </row>
    <row r="681" spans="1:14" ht="25.5" hidden="1" customHeight="1" x14ac:dyDescent="0.2">
      <c r="A681" s="213" t="s">
        <v>93</v>
      </c>
      <c r="B681" s="225">
        <v>801</v>
      </c>
      <c r="C681" s="206" t="s">
        <v>190</v>
      </c>
      <c r="D681" s="206" t="s">
        <v>207</v>
      </c>
      <c r="E681" s="206" t="s">
        <v>178</v>
      </c>
      <c r="F681" s="206"/>
      <c r="G681" s="210"/>
      <c r="H681" s="210"/>
      <c r="I681" s="211"/>
      <c r="J681" s="211" t="e">
        <f>J682</f>
        <v>#REF!</v>
      </c>
      <c r="K681" s="211"/>
      <c r="L681" s="211" t="e">
        <f>L682</f>
        <v>#REF!</v>
      </c>
      <c r="M681" s="211">
        <f t="shared" ref="M681:N681" si="373">M682</f>
        <v>0</v>
      </c>
      <c r="N681" s="211" t="e">
        <f t="shared" si="373"/>
        <v>#REF!</v>
      </c>
    </row>
    <row r="682" spans="1:14" ht="12.75" hidden="1" customHeight="1" x14ac:dyDescent="0.2">
      <c r="A682" s="213" t="s">
        <v>539</v>
      </c>
      <c r="B682" s="225">
        <v>801</v>
      </c>
      <c r="C682" s="206" t="s">
        <v>190</v>
      </c>
      <c r="D682" s="206" t="s">
        <v>207</v>
      </c>
      <c r="E682" s="206" t="s">
        <v>178</v>
      </c>
      <c r="F682" s="206" t="s">
        <v>64</v>
      </c>
      <c r="G682" s="210"/>
      <c r="H682" s="210"/>
      <c r="I682" s="211"/>
      <c r="J682" s="211" t="e">
        <f>#REF!+I682</f>
        <v>#REF!</v>
      </c>
      <c r="K682" s="211"/>
      <c r="L682" s="211" t="e">
        <f>F682+J682</f>
        <v>#REF!</v>
      </c>
      <c r="M682" s="211">
        <f t="shared" ref="M682:N682" si="374">G682+K682</f>
        <v>0</v>
      </c>
      <c r="N682" s="211" t="e">
        <f t="shared" si="374"/>
        <v>#REF!</v>
      </c>
    </row>
    <row r="683" spans="1:14" ht="27" hidden="1" customHeight="1" x14ac:dyDescent="0.2">
      <c r="A683" s="213" t="s">
        <v>93</v>
      </c>
      <c r="B683" s="225">
        <v>801</v>
      </c>
      <c r="C683" s="206" t="s">
        <v>190</v>
      </c>
      <c r="D683" s="206" t="s">
        <v>207</v>
      </c>
      <c r="E683" s="206" t="s">
        <v>178</v>
      </c>
      <c r="F683" s="206"/>
      <c r="G683" s="210"/>
      <c r="H683" s="210"/>
      <c r="I683" s="211"/>
      <c r="J683" s="211" t="e">
        <f>J684+J688+J689+J690</f>
        <v>#REF!</v>
      </c>
      <c r="K683" s="211"/>
      <c r="L683" s="211" t="e">
        <f>L684+L688+L689+L690</f>
        <v>#REF!</v>
      </c>
      <c r="M683" s="211">
        <f t="shared" ref="M683:N683" si="375">M684+M688+M689+M690</f>
        <v>0</v>
      </c>
      <c r="N683" s="211" t="e">
        <f t="shared" si="375"/>
        <v>#REF!</v>
      </c>
    </row>
    <row r="684" spans="1:14" ht="12.75" hidden="1" customHeight="1" x14ac:dyDescent="0.2">
      <c r="A684" s="213" t="s">
        <v>539</v>
      </c>
      <c r="B684" s="225">
        <v>801</v>
      </c>
      <c r="C684" s="206" t="s">
        <v>190</v>
      </c>
      <c r="D684" s="206" t="s">
        <v>207</v>
      </c>
      <c r="E684" s="206" t="s">
        <v>178</v>
      </c>
      <c r="F684" s="206" t="s">
        <v>301</v>
      </c>
      <c r="G684" s="210"/>
      <c r="H684" s="210"/>
      <c r="I684" s="211"/>
      <c r="J684" s="211" t="e">
        <f>#REF!+I684</f>
        <v>#REF!</v>
      </c>
      <c r="K684" s="211"/>
      <c r="L684" s="211" t="e">
        <f>F684+J684</f>
        <v>#REF!</v>
      </c>
      <c r="M684" s="211">
        <f t="shared" ref="M684:N684" si="376">G684+K684</f>
        <v>0</v>
      </c>
      <c r="N684" s="211" t="e">
        <f t="shared" si="376"/>
        <v>#REF!</v>
      </c>
    </row>
    <row r="685" spans="1:14" ht="25.5" hidden="1" customHeight="1" x14ac:dyDescent="0.2">
      <c r="A685" s="213" t="s">
        <v>93</v>
      </c>
      <c r="B685" s="225">
        <v>801</v>
      </c>
      <c r="C685" s="206" t="s">
        <v>190</v>
      </c>
      <c r="D685" s="206" t="s">
        <v>207</v>
      </c>
      <c r="E685" s="206" t="s">
        <v>178</v>
      </c>
      <c r="F685" s="206"/>
      <c r="G685" s="210"/>
      <c r="H685" s="210"/>
      <c r="I685" s="211"/>
      <c r="J685" s="211" t="e">
        <f>J686</f>
        <v>#REF!</v>
      </c>
      <c r="K685" s="211"/>
      <c r="L685" s="211" t="e">
        <f>L686</f>
        <v>#REF!</v>
      </c>
      <c r="M685" s="211">
        <f t="shared" ref="M685:N686" si="377">M686</f>
        <v>0</v>
      </c>
      <c r="N685" s="211" t="e">
        <f t="shared" si="377"/>
        <v>#REF!</v>
      </c>
    </row>
    <row r="686" spans="1:14" ht="12.75" hidden="1" customHeight="1" x14ac:dyDescent="0.2">
      <c r="A686" s="213" t="s">
        <v>539</v>
      </c>
      <c r="B686" s="225">
        <v>801</v>
      </c>
      <c r="C686" s="206" t="s">
        <v>190</v>
      </c>
      <c r="D686" s="206" t="s">
        <v>207</v>
      </c>
      <c r="E686" s="206" t="s">
        <v>178</v>
      </c>
      <c r="F686" s="225"/>
      <c r="G686" s="210"/>
      <c r="H686" s="210"/>
      <c r="I686" s="211"/>
      <c r="J686" s="211" t="e">
        <f>J687</f>
        <v>#REF!</v>
      </c>
      <c r="K686" s="211"/>
      <c r="L686" s="211" t="e">
        <f>L687</f>
        <v>#REF!</v>
      </c>
      <c r="M686" s="211">
        <f t="shared" si="377"/>
        <v>0</v>
      </c>
      <c r="N686" s="211" t="e">
        <f t="shared" si="377"/>
        <v>#REF!</v>
      </c>
    </row>
    <row r="687" spans="1:14" ht="12.75" hidden="1" customHeight="1" x14ac:dyDescent="0.2">
      <c r="A687" s="213" t="s">
        <v>93</v>
      </c>
      <c r="B687" s="225">
        <v>801</v>
      </c>
      <c r="C687" s="206" t="s">
        <v>190</v>
      </c>
      <c r="D687" s="206" t="s">
        <v>207</v>
      </c>
      <c r="E687" s="206" t="s">
        <v>178</v>
      </c>
      <c r="F687" s="206" t="s">
        <v>150</v>
      </c>
      <c r="G687" s="210"/>
      <c r="H687" s="210"/>
      <c r="I687" s="211"/>
      <c r="J687" s="211" t="e">
        <f>#REF!+I687</f>
        <v>#REF!</v>
      </c>
      <c r="K687" s="211"/>
      <c r="L687" s="211" t="e">
        <f t="shared" ref="L687:L690" si="378">F687+J687</f>
        <v>#REF!</v>
      </c>
      <c r="M687" s="211">
        <f t="shared" ref="M687:M690" si="379">G687+K687</f>
        <v>0</v>
      </c>
      <c r="N687" s="211" t="e">
        <f t="shared" ref="N687:N690" si="380">H687+L687</f>
        <v>#REF!</v>
      </c>
    </row>
    <row r="688" spans="1:14" ht="12.75" hidden="1" customHeight="1" x14ac:dyDescent="0.2">
      <c r="A688" s="213" t="s">
        <v>539</v>
      </c>
      <c r="B688" s="225">
        <v>801</v>
      </c>
      <c r="C688" s="206" t="s">
        <v>190</v>
      </c>
      <c r="D688" s="206" t="s">
        <v>207</v>
      </c>
      <c r="E688" s="206" t="s">
        <v>178</v>
      </c>
      <c r="F688" s="206" t="s">
        <v>96</v>
      </c>
      <c r="G688" s="210"/>
      <c r="H688" s="210"/>
      <c r="I688" s="211"/>
      <c r="J688" s="211" t="e">
        <f>#REF!+I688</f>
        <v>#REF!</v>
      </c>
      <c r="K688" s="211"/>
      <c r="L688" s="211" t="e">
        <f t="shared" si="378"/>
        <v>#REF!</v>
      </c>
      <c r="M688" s="211">
        <f t="shared" si="379"/>
        <v>0</v>
      </c>
      <c r="N688" s="211" t="e">
        <f t="shared" si="380"/>
        <v>#REF!</v>
      </c>
    </row>
    <row r="689" spans="1:14" ht="12.75" hidden="1" customHeight="1" x14ac:dyDescent="0.2">
      <c r="A689" s="213" t="s">
        <v>93</v>
      </c>
      <c r="B689" s="225">
        <v>801</v>
      </c>
      <c r="C689" s="206" t="s">
        <v>190</v>
      </c>
      <c r="D689" s="206" t="s">
        <v>207</v>
      </c>
      <c r="E689" s="206" t="s">
        <v>178</v>
      </c>
      <c r="F689" s="206" t="s">
        <v>98</v>
      </c>
      <c r="G689" s="210"/>
      <c r="H689" s="210"/>
      <c r="I689" s="211"/>
      <c r="J689" s="211" t="e">
        <f>#REF!+I689</f>
        <v>#REF!</v>
      </c>
      <c r="K689" s="211"/>
      <c r="L689" s="211" t="e">
        <f t="shared" si="378"/>
        <v>#REF!</v>
      </c>
      <c r="M689" s="211">
        <f t="shared" si="379"/>
        <v>0</v>
      </c>
      <c r="N689" s="211" t="e">
        <f t="shared" si="380"/>
        <v>#REF!</v>
      </c>
    </row>
    <row r="690" spans="1:14" ht="12.75" hidden="1" customHeight="1" x14ac:dyDescent="0.2">
      <c r="A690" s="213" t="s">
        <v>539</v>
      </c>
      <c r="B690" s="225">
        <v>801</v>
      </c>
      <c r="C690" s="206" t="s">
        <v>190</v>
      </c>
      <c r="D690" s="206" t="s">
        <v>207</v>
      </c>
      <c r="E690" s="206" t="s">
        <v>178</v>
      </c>
      <c r="F690" s="206" t="s">
        <v>94</v>
      </c>
      <c r="G690" s="210"/>
      <c r="H690" s="210"/>
      <c r="I690" s="211"/>
      <c r="J690" s="211" t="e">
        <f>#REF!+I690</f>
        <v>#REF!</v>
      </c>
      <c r="K690" s="211"/>
      <c r="L690" s="211" t="e">
        <f t="shared" si="378"/>
        <v>#REF!</v>
      </c>
      <c r="M690" s="211">
        <f t="shared" si="379"/>
        <v>0</v>
      </c>
      <c r="N690" s="211" t="e">
        <f t="shared" si="380"/>
        <v>#REF!</v>
      </c>
    </row>
    <row r="691" spans="1:14" ht="12.75" hidden="1" customHeight="1" x14ac:dyDescent="0.2">
      <c r="A691" s="213" t="s">
        <v>93</v>
      </c>
      <c r="B691" s="225">
        <v>801</v>
      </c>
      <c r="C691" s="206" t="s">
        <v>190</v>
      </c>
      <c r="D691" s="206" t="s">
        <v>207</v>
      </c>
      <c r="E691" s="206" t="s">
        <v>178</v>
      </c>
      <c r="F691" s="206"/>
      <c r="G691" s="210"/>
      <c r="H691" s="210"/>
      <c r="I691" s="211"/>
      <c r="J691" s="211" t="e">
        <f>J692</f>
        <v>#REF!</v>
      </c>
      <c r="K691" s="211"/>
      <c r="L691" s="211" t="e">
        <f>L692</f>
        <v>#REF!</v>
      </c>
      <c r="M691" s="211">
        <f t="shared" ref="M691:N691" si="381">M692</f>
        <v>0</v>
      </c>
      <c r="N691" s="211" t="e">
        <f t="shared" si="381"/>
        <v>#REF!</v>
      </c>
    </row>
    <row r="692" spans="1:14" ht="12.75" hidden="1" customHeight="1" x14ac:dyDescent="0.2">
      <c r="A692" s="213" t="s">
        <v>539</v>
      </c>
      <c r="B692" s="225">
        <v>801</v>
      </c>
      <c r="C692" s="206" t="s">
        <v>190</v>
      </c>
      <c r="D692" s="206" t="s">
        <v>207</v>
      </c>
      <c r="E692" s="206" t="s">
        <v>178</v>
      </c>
      <c r="F692" s="206"/>
      <c r="G692" s="210"/>
      <c r="H692" s="210"/>
      <c r="I692" s="211"/>
      <c r="J692" s="211" t="e">
        <f>J693+J694</f>
        <v>#REF!</v>
      </c>
      <c r="K692" s="211"/>
      <c r="L692" s="211" t="e">
        <f>L693+L694</f>
        <v>#REF!</v>
      </c>
      <c r="M692" s="211">
        <f t="shared" ref="M692:N692" si="382">M693+M694</f>
        <v>0</v>
      </c>
      <c r="N692" s="211" t="e">
        <f t="shared" si="382"/>
        <v>#REF!</v>
      </c>
    </row>
    <row r="693" spans="1:14" ht="12.75" hidden="1" customHeight="1" x14ac:dyDescent="0.2">
      <c r="A693" s="213" t="s">
        <v>93</v>
      </c>
      <c r="B693" s="225">
        <v>801</v>
      </c>
      <c r="C693" s="206" t="s">
        <v>190</v>
      </c>
      <c r="D693" s="206" t="s">
        <v>207</v>
      </c>
      <c r="E693" s="206" t="s">
        <v>178</v>
      </c>
      <c r="F693" s="206" t="s">
        <v>301</v>
      </c>
      <c r="G693" s="210"/>
      <c r="H693" s="210"/>
      <c r="I693" s="211"/>
      <c r="J693" s="211" t="e">
        <f>#REF!+I693</f>
        <v>#REF!</v>
      </c>
      <c r="K693" s="211"/>
      <c r="L693" s="211" t="e">
        <f>F693+J693</f>
        <v>#REF!</v>
      </c>
      <c r="M693" s="211">
        <f t="shared" ref="M693:N694" si="383">G693+K693</f>
        <v>0</v>
      </c>
      <c r="N693" s="211" t="e">
        <f t="shared" si="383"/>
        <v>#REF!</v>
      </c>
    </row>
    <row r="694" spans="1:14" ht="12.75" hidden="1" customHeight="1" x14ac:dyDescent="0.2">
      <c r="A694" s="213" t="s">
        <v>539</v>
      </c>
      <c r="B694" s="225">
        <v>801</v>
      </c>
      <c r="C694" s="206" t="s">
        <v>190</v>
      </c>
      <c r="D694" s="206" t="s">
        <v>207</v>
      </c>
      <c r="E694" s="206" t="s">
        <v>178</v>
      </c>
      <c r="F694" s="206" t="s">
        <v>303</v>
      </c>
      <c r="G694" s="210"/>
      <c r="H694" s="210"/>
      <c r="I694" s="211"/>
      <c r="J694" s="211" t="e">
        <f>#REF!+I694</f>
        <v>#REF!</v>
      </c>
      <c r="K694" s="211"/>
      <c r="L694" s="211" t="e">
        <f>F694+J694</f>
        <v>#REF!</v>
      </c>
      <c r="M694" s="211">
        <f t="shared" si="383"/>
        <v>0</v>
      </c>
      <c r="N694" s="211" t="e">
        <f t="shared" si="383"/>
        <v>#REF!</v>
      </c>
    </row>
    <row r="695" spans="1:14" ht="25.5" hidden="1" customHeight="1" x14ac:dyDescent="0.2">
      <c r="A695" s="213" t="s">
        <v>93</v>
      </c>
      <c r="B695" s="225">
        <v>801</v>
      </c>
      <c r="C695" s="206" t="s">
        <v>190</v>
      </c>
      <c r="D695" s="206" t="s">
        <v>207</v>
      </c>
      <c r="E695" s="206" t="s">
        <v>178</v>
      </c>
      <c r="F695" s="206"/>
      <c r="G695" s="210"/>
      <c r="H695" s="210"/>
      <c r="I695" s="211"/>
      <c r="J695" s="211" t="e">
        <f>J696</f>
        <v>#REF!</v>
      </c>
      <c r="K695" s="211"/>
      <c r="L695" s="211" t="e">
        <f>L696</f>
        <v>#REF!</v>
      </c>
      <c r="M695" s="211">
        <f t="shared" ref="M695:N696" si="384">M696</f>
        <v>0</v>
      </c>
      <c r="N695" s="211" t="e">
        <f t="shared" si="384"/>
        <v>#REF!</v>
      </c>
    </row>
    <row r="696" spans="1:14" ht="25.5" hidden="1" customHeight="1" x14ac:dyDescent="0.2">
      <c r="A696" s="213" t="s">
        <v>539</v>
      </c>
      <c r="B696" s="225">
        <v>801</v>
      </c>
      <c r="C696" s="206" t="s">
        <v>190</v>
      </c>
      <c r="D696" s="206" t="s">
        <v>207</v>
      </c>
      <c r="E696" s="206" t="s">
        <v>178</v>
      </c>
      <c r="F696" s="206"/>
      <c r="G696" s="210"/>
      <c r="H696" s="210"/>
      <c r="I696" s="211"/>
      <c r="J696" s="211" t="e">
        <f>J697</f>
        <v>#REF!</v>
      </c>
      <c r="K696" s="211"/>
      <c r="L696" s="211" t="e">
        <f>L697</f>
        <v>#REF!</v>
      </c>
      <c r="M696" s="211">
        <f t="shared" si="384"/>
        <v>0</v>
      </c>
      <c r="N696" s="211" t="e">
        <f t="shared" si="384"/>
        <v>#REF!</v>
      </c>
    </row>
    <row r="697" spans="1:14" ht="12.75" hidden="1" customHeight="1" x14ac:dyDescent="0.2">
      <c r="A697" s="213" t="s">
        <v>93</v>
      </c>
      <c r="B697" s="225">
        <v>801</v>
      </c>
      <c r="C697" s="206" t="s">
        <v>190</v>
      </c>
      <c r="D697" s="206" t="s">
        <v>207</v>
      </c>
      <c r="E697" s="206" t="s">
        <v>178</v>
      </c>
      <c r="F697" s="206" t="s">
        <v>301</v>
      </c>
      <c r="G697" s="210"/>
      <c r="H697" s="210"/>
      <c r="I697" s="211"/>
      <c r="J697" s="211" t="e">
        <f>#REF!+I697</f>
        <v>#REF!</v>
      </c>
      <c r="K697" s="211"/>
      <c r="L697" s="211" t="e">
        <f>F697+J697</f>
        <v>#REF!</v>
      </c>
      <c r="M697" s="211">
        <f t="shared" ref="M697:N697" si="385">G697+K697</f>
        <v>0</v>
      </c>
      <c r="N697" s="211" t="e">
        <f t="shared" si="385"/>
        <v>#REF!</v>
      </c>
    </row>
    <row r="698" spans="1:14" ht="12.75" hidden="1" customHeight="1" x14ac:dyDescent="0.2">
      <c r="A698" s="213" t="s">
        <v>539</v>
      </c>
      <c r="B698" s="225">
        <v>801</v>
      </c>
      <c r="C698" s="206" t="s">
        <v>190</v>
      </c>
      <c r="D698" s="206" t="s">
        <v>207</v>
      </c>
      <c r="E698" s="206" t="s">
        <v>178</v>
      </c>
      <c r="F698" s="206"/>
      <c r="G698" s="210"/>
      <c r="H698" s="210"/>
      <c r="I698" s="211"/>
      <c r="J698" s="211" t="e">
        <f>J699+J703+J701</f>
        <v>#REF!</v>
      </c>
      <c r="K698" s="211"/>
      <c r="L698" s="211" t="e">
        <f>L699+L703+L701</f>
        <v>#REF!</v>
      </c>
      <c r="M698" s="211">
        <f t="shared" ref="M698:N698" si="386">M699+M703+M701</f>
        <v>0</v>
      </c>
      <c r="N698" s="211" t="e">
        <f t="shared" si="386"/>
        <v>#REF!</v>
      </c>
    </row>
    <row r="699" spans="1:14" ht="25.5" hidden="1" customHeight="1" x14ac:dyDescent="0.2">
      <c r="A699" s="213" t="s">
        <v>93</v>
      </c>
      <c r="B699" s="225">
        <v>801</v>
      </c>
      <c r="C699" s="206" t="s">
        <v>190</v>
      </c>
      <c r="D699" s="206" t="s">
        <v>207</v>
      </c>
      <c r="E699" s="206" t="s">
        <v>178</v>
      </c>
      <c r="F699" s="206"/>
      <c r="G699" s="210"/>
      <c r="H699" s="210"/>
      <c r="I699" s="211"/>
      <c r="J699" s="211" t="e">
        <f>J700</f>
        <v>#REF!</v>
      </c>
      <c r="K699" s="211"/>
      <c r="L699" s="211" t="e">
        <f>L700</f>
        <v>#REF!</v>
      </c>
      <c r="M699" s="211">
        <f t="shared" ref="M699:N699" si="387">M700</f>
        <v>0</v>
      </c>
      <c r="N699" s="211" t="e">
        <f t="shared" si="387"/>
        <v>#REF!</v>
      </c>
    </row>
    <row r="700" spans="1:14" ht="12.75" hidden="1" customHeight="1" x14ac:dyDescent="0.2">
      <c r="A700" s="213" t="s">
        <v>539</v>
      </c>
      <c r="B700" s="225">
        <v>801</v>
      </c>
      <c r="C700" s="206" t="s">
        <v>190</v>
      </c>
      <c r="D700" s="206" t="s">
        <v>207</v>
      </c>
      <c r="E700" s="206" t="s">
        <v>178</v>
      </c>
      <c r="F700" s="206" t="s">
        <v>64</v>
      </c>
      <c r="G700" s="210"/>
      <c r="H700" s="210"/>
      <c r="I700" s="211"/>
      <c r="J700" s="211" t="e">
        <f>#REF!+I700</f>
        <v>#REF!</v>
      </c>
      <c r="K700" s="211"/>
      <c r="L700" s="211" t="e">
        <f>F700+J700</f>
        <v>#REF!</v>
      </c>
      <c r="M700" s="211">
        <f t="shared" ref="M700:N700" si="388">G700+K700</f>
        <v>0</v>
      </c>
      <c r="N700" s="211" t="e">
        <f t="shared" si="388"/>
        <v>#REF!</v>
      </c>
    </row>
    <row r="701" spans="1:14" ht="25.5" hidden="1" customHeight="1" x14ac:dyDescent="0.2">
      <c r="A701" s="213" t="s">
        <v>93</v>
      </c>
      <c r="B701" s="225">
        <v>801</v>
      </c>
      <c r="C701" s="206" t="s">
        <v>190</v>
      </c>
      <c r="D701" s="206" t="s">
        <v>207</v>
      </c>
      <c r="E701" s="206" t="s">
        <v>178</v>
      </c>
      <c r="F701" s="206"/>
      <c r="G701" s="210"/>
      <c r="H701" s="210"/>
      <c r="I701" s="211"/>
      <c r="J701" s="211" t="e">
        <f>J702</f>
        <v>#REF!</v>
      </c>
      <c r="K701" s="211"/>
      <c r="L701" s="211" t="e">
        <f>L702</f>
        <v>#REF!</v>
      </c>
      <c r="M701" s="211">
        <f t="shared" ref="M701:N701" si="389">M702</f>
        <v>0</v>
      </c>
      <c r="N701" s="211" t="e">
        <f t="shared" si="389"/>
        <v>#REF!</v>
      </c>
    </row>
    <row r="702" spans="1:14" ht="12.75" hidden="1" customHeight="1" x14ac:dyDescent="0.2">
      <c r="A702" s="213" t="s">
        <v>539</v>
      </c>
      <c r="B702" s="225">
        <v>801</v>
      </c>
      <c r="C702" s="206" t="s">
        <v>190</v>
      </c>
      <c r="D702" s="206" t="s">
        <v>207</v>
      </c>
      <c r="E702" s="206" t="s">
        <v>178</v>
      </c>
      <c r="F702" s="206" t="s">
        <v>64</v>
      </c>
      <c r="G702" s="210"/>
      <c r="H702" s="210"/>
      <c r="I702" s="211"/>
      <c r="J702" s="211" t="e">
        <f>#REF!+I702</f>
        <v>#REF!</v>
      </c>
      <c r="K702" s="211"/>
      <c r="L702" s="211" t="e">
        <f>F702+J702</f>
        <v>#REF!</v>
      </c>
      <c r="M702" s="211">
        <f t="shared" ref="M702:N702" si="390">G702+K702</f>
        <v>0</v>
      </c>
      <c r="N702" s="211" t="e">
        <f t="shared" si="390"/>
        <v>#REF!</v>
      </c>
    </row>
    <row r="703" spans="1:14" ht="25.5" hidden="1" customHeight="1" x14ac:dyDescent="0.2">
      <c r="A703" s="213" t="s">
        <v>93</v>
      </c>
      <c r="B703" s="225">
        <v>801</v>
      </c>
      <c r="C703" s="206" t="s">
        <v>190</v>
      </c>
      <c r="D703" s="206" t="s">
        <v>207</v>
      </c>
      <c r="E703" s="206" t="s">
        <v>178</v>
      </c>
      <c r="F703" s="206"/>
      <c r="G703" s="210"/>
      <c r="H703" s="210"/>
      <c r="I703" s="211"/>
      <c r="J703" s="211" t="e">
        <f>J704</f>
        <v>#REF!</v>
      </c>
      <c r="K703" s="211"/>
      <c r="L703" s="211" t="e">
        <f>L704</f>
        <v>#REF!</v>
      </c>
      <c r="M703" s="211">
        <f t="shared" ref="M703:N703" si="391">M704</f>
        <v>0</v>
      </c>
      <c r="N703" s="211" t="e">
        <f t="shared" si="391"/>
        <v>#REF!</v>
      </c>
    </row>
    <row r="704" spans="1:14" ht="12.75" hidden="1" customHeight="1" x14ac:dyDescent="0.2">
      <c r="A704" s="213" t="s">
        <v>539</v>
      </c>
      <c r="B704" s="225">
        <v>801</v>
      </c>
      <c r="C704" s="206" t="s">
        <v>190</v>
      </c>
      <c r="D704" s="206" t="s">
        <v>207</v>
      </c>
      <c r="E704" s="206" t="s">
        <v>178</v>
      </c>
      <c r="F704" s="206" t="s">
        <v>64</v>
      </c>
      <c r="G704" s="210"/>
      <c r="H704" s="210"/>
      <c r="I704" s="211"/>
      <c r="J704" s="211" t="e">
        <f>#REF!+I704</f>
        <v>#REF!</v>
      </c>
      <c r="K704" s="211"/>
      <c r="L704" s="211" t="e">
        <f>F704+J704</f>
        <v>#REF!</v>
      </c>
      <c r="M704" s="211">
        <f t="shared" ref="M704:N704" si="392">G704+K704</f>
        <v>0</v>
      </c>
      <c r="N704" s="211" t="e">
        <f t="shared" si="392"/>
        <v>#REF!</v>
      </c>
    </row>
    <row r="705" spans="1:14" ht="12.75" hidden="1" customHeight="1" x14ac:dyDescent="0.2">
      <c r="A705" s="213" t="s">
        <v>93</v>
      </c>
      <c r="B705" s="225">
        <v>801</v>
      </c>
      <c r="C705" s="206" t="s">
        <v>190</v>
      </c>
      <c r="D705" s="206" t="s">
        <v>207</v>
      </c>
      <c r="E705" s="206" t="s">
        <v>178</v>
      </c>
      <c r="F705" s="204"/>
      <c r="G705" s="210"/>
      <c r="H705" s="210"/>
      <c r="I705" s="211"/>
      <c r="J705" s="211" t="e">
        <f>J706</f>
        <v>#REF!</v>
      </c>
      <c r="K705" s="211"/>
      <c r="L705" s="211" t="e">
        <f t="shared" ref="L705:N707" si="393">L706</f>
        <v>#REF!</v>
      </c>
      <c r="M705" s="211">
        <f t="shared" si="393"/>
        <v>0</v>
      </c>
      <c r="N705" s="211" t="e">
        <f t="shared" si="393"/>
        <v>#REF!</v>
      </c>
    </row>
    <row r="706" spans="1:14" ht="12.75" hidden="1" customHeight="1" x14ac:dyDescent="0.2">
      <c r="A706" s="213" t="s">
        <v>539</v>
      </c>
      <c r="B706" s="225">
        <v>801</v>
      </c>
      <c r="C706" s="206" t="s">
        <v>190</v>
      </c>
      <c r="D706" s="206" t="s">
        <v>207</v>
      </c>
      <c r="E706" s="206" t="s">
        <v>178</v>
      </c>
      <c r="F706" s="204"/>
      <c r="G706" s="210"/>
      <c r="H706" s="210"/>
      <c r="I706" s="211"/>
      <c r="J706" s="211" t="e">
        <f>J707</f>
        <v>#REF!</v>
      </c>
      <c r="K706" s="211"/>
      <c r="L706" s="211" t="e">
        <f t="shared" si="393"/>
        <v>#REF!</v>
      </c>
      <c r="M706" s="211">
        <f t="shared" si="393"/>
        <v>0</v>
      </c>
      <c r="N706" s="211" t="e">
        <f t="shared" si="393"/>
        <v>#REF!</v>
      </c>
    </row>
    <row r="707" spans="1:14" ht="25.5" hidden="1" customHeight="1" x14ac:dyDescent="0.2">
      <c r="A707" s="213" t="s">
        <v>93</v>
      </c>
      <c r="B707" s="225">
        <v>801</v>
      </c>
      <c r="C707" s="206" t="s">
        <v>190</v>
      </c>
      <c r="D707" s="206" t="s">
        <v>207</v>
      </c>
      <c r="E707" s="206" t="s">
        <v>178</v>
      </c>
      <c r="F707" s="206"/>
      <c r="G707" s="210"/>
      <c r="H707" s="210"/>
      <c r="I707" s="211"/>
      <c r="J707" s="211" t="e">
        <f>J708</f>
        <v>#REF!</v>
      </c>
      <c r="K707" s="211"/>
      <c r="L707" s="211" t="e">
        <f t="shared" si="393"/>
        <v>#REF!</v>
      </c>
      <c r="M707" s="211">
        <f t="shared" si="393"/>
        <v>0</v>
      </c>
      <c r="N707" s="211" t="e">
        <f t="shared" si="393"/>
        <v>#REF!</v>
      </c>
    </row>
    <row r="708" spans="1:14" ht="25.5" hidden="1" customHeight="1" x14ac:dyDescent="0.2">
      <c r="A708" s="213" t="s">
        <v>539</v>
      </c>
      <c r="B708" s="225">
        <v>801</v>
      </c>
      <c r="C708" s="206" t="s">
        <v>190</v>
      </c>
      <c r="D708" s="206" t="s">
        <v>207</v>
      </c>
      <c r="E708" s="206" t="s">
        <v>178</v>
      </c>
      <c r="F708" s="206"/>
      <c r="G708" s="210"/>
      <c r="H708" s="210"/>
      <c r="I708" s="211"/>
      <c r="J708" s="211" t="e">
        <f>J711</f>
        <v>#REF!</v>
      </c>
      <c r="K708" s="211"/>
      <c r="L708" s="211" t="e">
        <f>L711</f>
        <v>#REF!</v>
      </c>
      <c r="M708" s="211">
        <f t="shared" ref="M708:N708" si="394">M711</f>
        <v>0</v>
      </c>
      <c r="N708" s="211" t="e">
        <f t="shared" si="394"/>
        <v>#REF!</v>
      </c>
    </row>
    <row r="709" spans="1:14" ht="25.5" hidden="1" customHeight="1" x14ac:dyDescent="0.2">
      <c r="A709" s="213" t="s">
        <v>421</v>
      </c>
      <c r="B709" s="225">
        <v>801</v>
      </c>
      <c r="C709" s="206" t="s">
        <v>190</v>
      </c>
      <c r="D709" s="206" t="s">
        <v>207</v>
      </c>
      <c r="E709" s="206" t="s">
        <v>407</v>
      </c>
      <c r="F709" s="206"/>
      <c r="G709" s="210"/>
      <c r="H709" s="210"/>
      <c r="I709" s="211">
        <f>I710</f>
        <v>-50</v>
      </c>
      <c r="J709" s="211">
        <f>J710</f>
        <v>-50</v>
      </c>
      <c r="K709" s="211">
        <f>K710</f>
        <v>-50</v>
      </c>
      <c r="L709" s="211">
        <f>L710</f>
        <v>-50</v>
      </c>
      <c r="M709" s="211">
        <f t="shared" ref="M709:N709" si="395">M710</f>
        <v>-100</v>
      </c>
      <c r="N709" s="211">
        <f t="shared" si="395"/>
        <v>-100</v>
      </c>
    </row>
    <row r="710" spans="1:14" ht="19.5" hidden="1" customHeight="1" x14ac:dyDescent="0.2">
      <c r="A710" s="213" t="s">
        <v>93</v>
      </c>
      <c r="B710" s="225">
        <v>801</v>
      </c>
      <c r="C710" s="206" t="s">
        <v>190</v>
      </c>
      <c r="D710" s="206" t="s">
        <v>207</v>
      </c>
      <c r="E710" s="206" t="s">
        <v>407</v>
      </c>
      <c r="F710" s="206" t="s">
        <v>94</v>
      </c>
      <c r="G710" s="210"/>
      <c r="H710" s="210"/>
      <c r="I710" s="211">
        <v>-50</v>
      </c>
      <c r="J710" s="211">
        <f>G710+I710</f>
        <v>-50</v>
      </c>
      <c r="K710" s="211">
        <v>-50</v>
      </c>
      <c r="L710" s="211">
        <f>H710+J710</f>
        <v>-50</v>
      </c>
      <c r="M710" s="211">
        <f t="shared" ref="M710:N710" si="396">I710+K710</f>
        <v>-100</v>
      </c>
      <c r="N710" s="211">
        <f t="shared" si="396"/>
        <v>-100</v>
      </c>
    </row>
    <row r="711" spans="1:14" ht="12.75" hidden="1" customHeight="1" x14ac:dyDescent="0.2">
      <c r="A711" s="213" t="s">
        <v>93</v>
      </c>
      <c r="B711" s="225">
        <v>801</v>
      </c>
      <c r="C711" s="206" t="s">
        <v>190</v>
      </c>
      <c r="D711" s="206" t="s">
        <v>207</v>
      </c>
      <c r="E711" s="206" t="s">
        <v>178</v>
      </c>
      <c r="F711" s="206" t="s">
        <v>150</v>
      </c>
      <c r="G711" s="210"/>
      <c r="H711" s="210"/>
      <c r="I711" s="211"/>
      <c r="J711" s="211" t="e">
        <f>#REF!+I711</f>
        <v>#REF!</v>
      </c>
      <c r="K711" s="211"/>
      <c r="L711" s="211" t="e">
        <f>F711+J711</f>
        <v>#REF!</v>
      </c>
      <c r="M711" s="211">
        <f t="shared" ref="M711:N711" si="397">G711+K711</f>
        <v>0</v>
      </c>
      <c r="N711" s="211" t="e">
        <f t="shared" si="397"/>
        <v>#REF!</v>
      </c>
    </row>
    <row r="712" spans="1:14" ht="26.25" hidden="1" customHeight="1" x14ac:dyDescent="0.2">
      <c r="A712" s="213" t="s">
        <v>422</v>
      </c>
      <c r="B712" s="225">
        <v>801</v>
      </c>
      <c r="C712" s="206" t="s">
        <v>190</v>
      </c>
      <c r="D712" s="206" t="s">
        <v>207</v>
      </c>
      <c r="E712" s="206" t="s">
        <v>409</v>
      </c>
      <c r="F712" s="206"/>
      <c r="G712" s="210"/>
      <c r="H712" s="210"/>
      <c r="I712" s="211">
        <f>I713</f>
        <v>-50</v>
      </c>
      <c r="J712" s="211">
        <f>J713</f>
        <v>-50</v>
      </c>
      <c r="K712" s="211">
        <f>K713</f>
        <v>-50</v>
      </c>
      <c r="L712" s="211">
        <f>L713</f>
        <v>-50</v>
      </c>
      <c r="M712" s="211">
        <f t="shared" ref="M712:N712" si="398">M713</f>
        <v>-100</v>
      </c>
      <c r="N712" s="211">
        <f t="shared" si="398"/>
        <v>-100</v>
      </c>
    </row>
    <row r="713" spans="1:14" ht="18" hidden="1" customHeight="1" x14ac:dyDescent="0.2">
      <c r="A713" s="213" t="s">
        <v>93</v>
      </c>
      <c r="B713" s="225">
        <v>801</v>
      </c>
      <c r="C713" s="206" t="s">
        <v>190</v>
      </c>
      <c r="D713" s="206" t="s">
        <v>207</v>
      </c>
      <c r="E713" s="206" t="s">
        <v>409</v>
      </c>
      <c r="F713" s="206" t="s">
        <v>94</v>
      </c>
      <c r="G713" s="210"/>
      <c r="H713" s="210"/>
      <c r="I713" s="211">
        <v>-50</v>
      </c>
      <c r="J713" s="211">
        <f>G713+I713</f>
        <v>-50</v>
      </c>
      <c r="K713" s="211">
        <v>-50</v>
      </c>
      <c r="L713" s="211">
        <f>H713+J713</f>
        <v>-50</v>
      </c>
      <c r="M713" s="211">
        <f t="shared" ref="M713:N713" si="399">I713+K713</f>
        <v>-100</v>
      </c>
      <c r="N713" s="211">
        <f t="shared" si="399"/>
        <v>-100</v>
      </c>
    </row>
    <row r="714" spans="1:14" s="20" customFormat="1" ht="16.5" hidden="1" customHeight="1" x14ac:dyDescent="0.2">
      <c r="A714" s="213" t="s">
        <v>475</v>
      </c>
      <c r="B714" s="225">
        <v>801</v>
      </c>
      <c r="C714" s="206" t="s">
        <v>190</v>
      </c>
      <c r="D714" s="206" t="s">
        <v>207</v>
      </c>
      <c r="E714" s="206" t="s">
        <v>448</v>
      </c>
      <c r="F714" s="206"/>
      <c r="G714" s="210"/>
      <c r="H714" s="210"/>
      <c r="I714" s="211">
        <f>I715+I717+I719+I721</f>
        <v>-7909.7</v>
      </c>
      <c r="J714" s="211" t="e">
        <f>J715+J717+J719+J721</f>
        <v>#REF!</v>
      </c>
      <c r="K714" s="211">
        <f>K715+K717+K719+K721</f>
        <v>-7909.7</v>
      </c>
      <c r="L714" s="211" t="e">
        <f>L715+L717+L719+L721</f>
        <v>#REF!</v>
      </c>
      <c r="M714" s="211" t="e">
        <f t="shared" ref="M714:N714" si="400">M715+M717+M719+M721</f>
        <v>#REF!</v>
      </c>
      <c r="N714" s="211" t="e">
        <f t="shared" si="400"/>
        <v>#REF!</v>
      </c>
    </row>
    <row r="715" spans="1:14" ht="84.75" hidden="1" customHeight="1" x14ac:dyDescent="0.2">
      <c r="A715" s="224" t="s">
        <v>473</v>
      </c>
      <c r="B715" s="225">
        <v>801</v>
      </c>
      <c r="C715" s="206" t="s">
        <v>190</v>
      </c>
      <c r="D715" s="206" t="s">
        <v>207</v>
      </c>
      <c r="E715" s="206" t="s">
        <v>474</v>
      </c>
      <c r="F715" s="206"/>
      <c r="G715" s="210"/>
      <c r="H715" s="210"/>
      <c r="I715" s="211">
        <f>I716</f>
        <v>0</v>
      </c>
      <c r="J715" s="211">
        <f>J716</f>
        <v>0</v>
      </c>
      <c r="K715" s="211">
        <f>K716</f>
        <v>0</v>
      </c>
      <c r="L715" s="211">
        <f>L716</f>
        <v>0</v>
      </c>
      <c r="M715" s="211">
        <f t="shared" ref="M715:N715" si="401">M716</f>
        <v>0</v>
      </c>
      <c r="N715" s="211">
        <f t="shared" si="401"/>
        <v>0</v>
      </c>
    </row>
    <row r="716" spans="1:14" ht="30" hidden="1" customHeight="1" x14ac:dyDescent="0.2">
      <c r="A716" s="213" t="s">
        <v>93</v>
      </c>
      <c r="B716" s="225">
        <v>801</v>
      </c>
      <c r="C716" s="206" t="s">
        <v>190</v>
      </c>
      <c r="D716" s="206" t="s">
        <v>207</v>
      </c>
      <c r="E716" s="206" t="s">
        <v>474</v>
      </c>
      <c r="F716" s="206" t="s">
        <v>94</v>
      </c>
      <c r="G716" s="210"/>
      <c r="H716" s="210"/>
      <c r="I716" s="211">
        <v>0</v>
      </c>
      <c r="J716" s="211">
        <f>G716+I716</f>
        <v>0</v>
      </c>
      <c r="K716" s="211">
        <v>0</v>
      </c>
      <c r="L716" s="211">
        <f>H716+J716</f>
        <v>0</v>
      </c>
      <c r="M716" s="211">
        <f t="shared" ref="M716:N716" si="402">I716+K716</f>
        <v>0</v>
      </c>
      <c r="N716" s="211">
        <f t="shared" si="402"/>
        <v>0</v>
      </c>
    </row>
    <row r="717" spans="1:14" ht="84.75" hidden="1" customHeight="1" x14ac:dyDescent="0.2">
      <c r="A717" s="273" t="s">
        <v>471</v>
      </c>
      <c r="B717" s="225">
        <v>801</v>
      </c>
      <c r="C717" s="206" t="s">
        <v>190</v>
      </c>
      <c r="D717" s="206" t="s">
        <v>207</v>
      </c>
      <c r="E717" s="206" t="s">
        <v>472</v>
      </c>
      <c r="F717" s="206"/>
      <c r="G717" s="210"/>
      <c r="H717" s="210"/>
      <c r="I717" s="211">
        <f>I718</f>
        <v>0</v>
      </c>
      <c r="J717" s="211">
        <f>J718</f>
        <v>0</v>
      </c>
      <c r="K717" s="211">
        <f>K718</f>
        <v>0</v>
      </c>
      <c r="L717" s="211">
        <f>L718</f>
        <v>0</v>
      </c>
      <c r="M717" s="211">
        <f t="shared" ref="M717:N717" si="403">M718</f>
        <v>0</v>
      </c>
      <c r="N717" s="211">
        <f t="shared" si="403"/>
        <v>0</v>
      </c>
    </row>
    <row r="718" spans="1:14" ht="30" hidden="1" customHeight="1" x14ac:dyDescent="0.2">
      <c r="A718" s="213" t="s">
        <v>93</v>
      </c>
      <c r="B718" s="225">
        <v>801</v>
      </c>
      <c r="C718" s="206" t="s">
        <v>190</v>
      </c>
      <c r="D718" s="206" t="s">
        <v>207</v>
      </c>
      <c r="E718" s="206" t="s">
        <v>472</v>
      </c>
      <c r="F718" s="206" t="s">
        <v>94</v>
      </c>
      <c r="G718" s="210"/>
      <c r="H718" s="210"/>
      <c r="I718" s="211">
        <v>0</v>
      </c>
      <c r="J718" s="211">
        <f>G718+I718</f>
        <v>0</v>
      </c>
      <c r="K718" s="211">
        <v>0</v>
      </c>
      <c r="L718" s="211">
        <f>H718+J718</f>
        <v>0</v>
      </c>
      <c r="M718" s="211">
        <f t="shared" ref="M718:N718" si="404">I718+K718</f>
        <v>0</v>
      </c>
      <c r="N718" s="211">
        <f t="shared" si="404"/>
        <v>0</v>
      </c>
    </row>
    <row r="719" spans="1:14" ht="114" hidden="1" customHeight="1" x14ac:dyDescent="0.2">
      <c r="A719" s="273" t="s">
        <v>469</v>
      </c>
      <c r="B719" s="225">
        <v>801</v>
      </c>
      <c r="C719" s="206" t="s">
        <v>190</v>
      </c>
      <c r="D719" s="206" t="s">
        <v>207</v>
      </c>
      <c r="E719" s="206" t="s">
        <v>470</v>
      </c>
      <c r="F719" s="206"/>
      <c r="G719" s="210"/>
      <c r="H719" s="210"/>
      <c r="I719" s="211">
        <f>I720</f>
        <v>0</v>
      </c>
      <c r="J719" s="211">
        <f>J720</f>
        <v>0</v>
      </c>
      <c r="K719" s="211">
        <f>K720</f>
        <v>0</v>
      </c>
      <c r="L719" s="211">
        <f>L720</f>
        <v>0</v>
      </c>
      <c r="M719" s="211">
        <f t="shared" ref="M719:N719" si="405">M720</f>
        <v>0</v>
      </c>
      <c r="N719" s="211">
        <f t="shared" si="405"/>
        <v>0</v>
      </c>
    </row>
    <row r="720" spans="1:14" ht="30" hidden="1" customHeight="1" x14ac:dyDescent="0.2">
      <c r="A720" s="213" t="s">
        <v>93</v>
      </c>
      <c r="B720" s="225">
        <v>801</v>
      </c>
      <c r="C720" s="206" t="s">
        <v>190</v>
      </c>
      <c r="D720" s="206" t="s">
        <v>207</v>
      </c>
      <c r="E720" s="206" t="s">
        <v>470</v>
      </c>
      <c r="F720" s="206" t="s">
        <v>94</v>
      </c>
      <c r="G720" s="210"/>
      <c r="H720" s="210"/>
      <c r="I720" s="211">
        <v>0</v>
      </c>
      <c r="J720" s="211">
        <f>G720+I720</f>
        <v>0</v>
      </c>
      <c r="K720" s="211">
        <v>0</v>
      </c>
      <c r="L720" s="211">
        <f>H720+J720</f>
        <v>0</v>
      </c>
      <c r="M720" s="211">
        <f t="shared" ref="M720:N720" si="406">I720+K720</f>
        <v>0</v>
      </c>
      <c r="N720" s="211">
        <f t="shared" si="406"/>
        <v>0</v>
      </c>
    </row>
    <row r="721" spans="1:14" ht="18.75" hidden="1" customHeight="1" x14ac:dyDescent="0.2">
      <c r="A721" s="213" t="s">
        <v>509</v>
      </c>
      <c r="B721" s="225">
        <v>801</v>
      </c>
      <c r="C721" s="206" t="s">
        <v>190</v>
      </c>
      <c r="D721" s="206" t="s">
        <v>207</v>
      </c>
      <c r="E721" s="206" t="s">
        <v>510</v>
      </c>
      <c r="F721" s="206"/>
      <c r="G721" s="210"/>
      <c r="H721" s="210"/>
      <c r="I721" s="211">
        <f>I722</f>
        <v>-7909.7</v>
      </c>
      <c r="J721" s="211" t="e">
        <f>J722</f>
        <v>#REF!</v>
      </c>
      <c r="K721" s="211">
        <f>K722</f>
        <v>-7909.7</v>
      </c>
      <c r="L721" s="211" t="e">
        <f>L722</f>
        <v>#REF!</v>
      </c>
      <c r="M721" s="211" t="e">
        <f t="shared" ref="M721:N721" si="407">M722</f>
        <v>#REF!</v>
      </c>
      <c r="N721" s="211" t="e">
        <f t="shared" si="407"/>
        <v>#REF!</v>
      </c>
    </row>
    <row r="722" spans="1:14" ht="15.75" hidden="1" customHeight="1" x14ac:dyDescent="0.2">
      <c r="A722" s="213" t="s">
        <v>95</v>
      </c>
      <c r="B722" s="225">
        <v>801</v>
      </c>
      <c r="C722" s="206" t="s">
        <v>190</v>
      </c>
      <c r="D722" s="206" t="s">
        <v>207</v>
      </c>
      <c r="E722" s="206" t="s">
        <v>510</v>
      </c>
      <c r="F722" s="206" t="s">
        <v>96</v>
      </c>
      <c r="G722" s="210"/>
      <c r="H722" s="210"/>
      <c r="I722" s="211">
        <v>-7909.7</v>
      </c>
      <c r="J722" s="211" t="e">
        <f>#REF!+I722</f>
        <v>#REF!</v>
      </c>
      <c r="K722" s="211">
        <v>-7909.7</v>
      </c>
      <c r="L722" s="211" t="e">
        <f>#REF!+J722</f>
        <v>#REF!</v>
      </c>
      <c r="M722" s="211" t="e">
        <f>#REF!+K722</f>
        <v>#REF!</v>
      </c>
      <c r="N722" s="211" t="e">
        <f>#REF!+L722</f>
        <v>#REF!</v>
      </c>
    </row>
    <row r="723" spans="1:14" ht="15.75" hidden="1" customHeight="1" x14ac:dyDescent="0.2">
      <c r="A723" s="213" t="s">
        <v>815</v>
      </c>
      <c r="B723" s="225">
        <v>801</v>
      </c>
      <c r="C723" s="206" t="s">
        <v>190</v>
      </c>
      <c r="D723" s="206" t="s">
        <v>207</v>
      </c>
      <c r="E723" s="206" t="s">
        <v>848</v>
      </c>
      <c r="F723" s="206"/>
      <c r="G723" s="210"/>
      <c r="H723" s="211">
        <f>H725</f>
        <v>448</v>
      </c>
      <c r="I723" s="211">
        <f>I725</f>
        <v>0</v>
      </c>
      <c r="J723" s="211">
        <f t="shared" ref="J723:J734" si="408">H723+I723</f>
        <v>448</v>
      </c>
      <c r="K723" s="211">
        <f>K724+K725</f>
        <v>0</v>
      </c>
      <c r="L723" s="211">
        <f>L724+L725</f>
        <v>0</v>
      </c>
      <c r="M723" s="211">
        <f t="shared" ref="M723:N723" si="409">M724+M725</f>
        <v>0</v>
      </c>
      <c r="N723" s="211">
        <f t="shared" si="409"/>
        <v>0</v>
      </c>
    </row>
    <row r="724" spans="1:14" ht="15.75" hidden="1" customHeight="1" x14ac:dyDescent="0.2">
      <c r="A724" s="213" t="s">
        <v>99</v>
      </c>
      <c r="B724" s="225">
        <v>801</v>
      </c>
      <c r="C724" s="206" t="s">
        <v>190</v>
      </c>
      <c r="D724" s="206" t="s">
        <v>207</v>
      </c>
      <c r="E724" s="206" t="s">
        <v>848</v>
      </c>
      <c r="F724" s="206" t="s">
        <v>100</v>
      </c>
      <c r="G724" s="210"/>
      <c r="H724" s="211"/>
      <c r="I724" s="211"/>
      <c r="J724" s="211"/>
      <c r="K724" s="211">
        <v>5.19</v>
      </c>
      <c r="L724" s="211">
        <v>0</v>
      </c>
      <c r="M724" s="211">
        <v>0</v>
      </c>
      <c r="N724" s="211">
        <v>0</v>
      </c>
    </row>
    <row r="725" spans="1:14" ht="18.75" hidden="1" customHeight="1" x14ac:dyDescent="0.2">
      <c r="A725" s="213" t="s">
        <v>93</v>
      </c>
      <c r="B725" s="225">
        <v>801</v>
      </c>
      <c r="C725" s="206" t="s">
        <v>190</v>
      </c>
      <c r="D725" s="206" t="s">
        <v>207</v>
      </c>
      <c r="E725" s="206" t="s">
        <v>848</v>
      </c>
      <c r="F725" s="206" t="s">
        <v>94</v>
      </c>
      <c r="G725" s="210"/>
      <c r="H725" s="211">
        <v>448</v>
      </c>
      <c r="I725" s="211">
        <v>0</v>
      </c>
      <c r="J725" s="211">
        <f t="shared" si="408"/>
        <v>448</v>
      </c>
      <c r="K725" s="211">
        <v>-5.19</v>
      </c>
      <c r="L725" s="211">
        <v>0</v>
      </c>
      <c r="M725" s="211">
        <v>0</v>
      </c>
      <c r="N725" s="211">
        <v>0</v>
      </c>
    </row>
    <row r="726" spans="1:14" ht="28.5" customHeight="1" x14ac:dyDescent="0.2">
      <c r="A726" s="213" t="s">
        <v>814</v>
      </c>
      <c r="B726" s="225">
        <v>801</v>
      </c>
      <c r="C726" s="206" t="s">
        <v>190</v>
      </c>
      <c r="D726" s="206" t="s">
        <v>207</v>
      </c>
      <c r="E726" s="206" t="s">
        <v>813</v>
      </c>
      <c r="F726" s="206"/>
      <c r="G726" s="210"/>
      <c r="H726" s="211">
        <f>H727</f>
        <v>0.1</v>
      </c>
      <c r="I726" s="211">
        <f>I727</f>
        <v>0</v>
      </c>
      <c r="J726" s="211">
        <f t="shared" si="408"/>
        <v>0.1</v>
      </c>
      <c r="K726" s="211">
        <f>K727</f>
        <v>0</v>
      </c>
      <c r="L726" s="211">
        <f>L727</f>
        <v>0.1</v>
      </c>
      <c r="M726" s="211">
        <f t="shared" ref="M726:N726" si="410">M727</f>
        <v>0</v>
      </c>
      <c r="N726" s="211">
        <f t="shared" si="410"/>
        <v>0.1</v>
      </c>
    </row>
    <row r="727" spans="1:14" ht="19.5" customHeight="1" x14ac:dyDescent="0.2">
      <c r="A727" s="213" t="s">
        <v>93</v>
      </c>
      <c r="B727" s="225">
        <v>801</v>
      </c>
      <c r="C727" s="206" t="s">
        <v>190</v>
      </c>
      <c r="D727" s="206" t="s">
        <v>207</v>
      </c>
      <c r="E727" s="206" t="s">
        <v>813</v>
      </c>
      <c r="F727" s="206" t="s">
        <v>94</v>
      </c>
      <c r="G727" s="210"/>
      <c r="H727" s="211">
        <v>0.1</v>
      </c>
      <c r="I727" s="211">
        <v>0</v>
      </c>
      <c r="J727" s="211">
        <f t="shared" si="408"/>
        <v>0.1</v>
      </c>
      <c r="K727" s="211">
        <v>0</v>
      </c>
      <c r="L727" s="211">
        <v>0.1</v>
      </c>
      <c r="M727" s="211">
        <v>0</v>
      </c>
      <c r="N727" s="211">
        <f>L727+M727</f>
        <v>0.1</v>
      </c>
    </row>
    <row r="728" spans="1:14" ht="30.75" customHeight="1" x14ac:dyDescent="0.2">
      <c r="A728" s="213" t="s">
        <v>507</v>
      </c>
      <c r="B728" s="225">
        <v>801</v>
      </c>
      <c r="C728" s="206" t="s">
        <v>190</v>
      </c>
      <c r="D728" s="206" t="s">
        <v>207</v>
      </c>
      <c r="E728" s="206" t="s">
        <v>797</v>
      </c>
      <c r="F728" s="206"/>
      <c r="G728" s="210"/>
      <c r="H728" s="211">
        <f>H729</f>
        <v>50</v>
      </c>
      <c r="I728" s="211">
        <f>I729</f>
        <v>0</v>
      </c>
      <c r="J728" s="211">
        <f t="shared" si="408"/>
        <v>50</v>
      </c>
      <c r="K728" s="211">
        <f>K729</f>
        <v>-26.4</v>
      </c>
      <c r="L728" s="211">
        <f>L729</f>
        <v>50</v>
      </c>
      <c r="M728" s="211">
        <f t="shared" ref="M728:N728" si="411">M729</f>
        <v>-40</v>
      </c>
      <c r="N728" s="211">
        <f t="shared" si="411"/>
        <v>10</v>
      </c>
    </row>
    <row r="729" spans="1:14" ht="19.5" customHeight="1" x14ac:dyDescent="0.2">
      <c r="A729" s="213" t="s">
        <v>93</v>
      </c>
      <c r="B729" s="225">
        <v>801</v>
      </c>
      <c r="C729" s="206" t="s">
        <v>190</v>
      </c>
      <c r="D729" s="206" t="s">
        <v>207</v>
      </c>
      <c r="E729" s="206" t="s">
        <v>797</v>
      </c>
      <c r="F729" s="206" t="s">
        <v>94</v>
      </c>
      <c r="G729" s="210"/>
      <c r="H729" s="211">
        <v>50</v>
      </c>
      <c r="I729" s="211">
        <v>0</v>
      </c>
      <c r="J729" s="211">
        <f t="shared" si="408"/>
        <v>50</v>
      </c>
      <c r="K729" s="211">
        <v>-26.4</v>
      </c>
      <c r="L729" s="211">
        <v>50</v>
      </c>
      <c r="M729" s="211">
        <v>-40</v>
      </c>
      <c r="N729" s="211">
        <f>L729+M729</f>
        <v>10</v>
      </c>
    </row>
    <row r="730" spans="1:14" ht="19.5" customHeight="1" x14ac:dyDescent="0.2">
      <c r="A730" s="213" t="s">
        <v>497</v>
      </c>
      <c r="B730" s="225">
        <v>801</v>
      </c>
      <c r="C730" s="206" t="s">
        <v>190</v>
      </c>
      <c r="D730" s="206" t="s">
        <v>207</v>
      </c>
      <c r="E730" s="206" t="s">
        <v>731</v>
      </c>
      <c r="F730" s="206"/>
      <c r="G730" s="210"/>
      <c r="H730" s="211">
        <f>H731</f>
        <v>10</v>
      </c>
      <c r="I730" s="211">
        <f>I731</f>
        <v>0</v>
      </c>
      <c r="J730" s="211">
        <f t="shared" si="408"/>
        <v>10</v>
      </c>
      <c r="K730" s="211">
        <f>K731</f>
        <v>0</v>
      </c>
      <c r="L730" s="211">
        <f>L731</f>
        <v>10</v>
      </c>
      <c r="M730" s="211">
        <f t="shared" ref="M730:N730" si="412">M731</f>
        <v>-10</v>
      </c>
      <c r="N730" s="211">
        <f t="shared" si="412"/>
        <v>0</v>
      </c>
    </row>
    <row r="731" spans="1:14" ht="19.5" customHeight="1" x14ac:dyDescent="0.2">
      <c r="A731" s="213" t="s">
        <v>121</v>
      </c>
      <c r="B731" s="225">
        <v>801</v>
      </c>
      <c r="C731" s="206" t="s">
        <v>190</v>
      </c>
      <c r="D731" s="206" t="s">
        <v>207</v>
      </c>
      <c r="E731" s="206" t="s">
        <v>731</v>
      </c>
      <c r="F731" s="206" t="s">
        <v>94</v>
      </c>
      <c r="G731" s="210"/>
      <c r="H731" s="211">
        <v>10</v>
      </c>
      <c r="I731" s="211">
        <v>0</v>
      </c>
      <c r="J731" s="211">
        <f t="shared" si="408"/>
        <v>10</v>
      </c>
      <c r="K731" s="211">
        <v>0</v>
      </c>
      <c r="L731" s="211">
        <v>10</v>
      </c>
      <c r="M731" s="211">
        <v>-10</v>
      </c>
      <c r="N731" s="211">
        <f>L731+M731</f>
        <v>0</v>
      </c>
    </row>
    <row r="732" spans="1:14" ht="29.25" customHeight="1" x14ac:dyDescent="0.2">
      <c r="A732" s="213" t="s">
        <v>508</v>
      </c>
      <c r="B732" s="225">
        <v>801</v>
      </c>
      <c r="C732" s="206" t="s">
        <v>190</v>
      </c>
      <c r="D732" s="206" t="s">
        <v>207</v>
      </c>
      <c r="E732" s="206" t="s">
        <v>796</v>
      </c>
      <c r="F732" s="206"/>
      <c r="G732" s="210"/>
      <c r="H732" s="211">
        <f>H734</f>
        <v>50</v>
      </c>
      <c r="I732" s="211">
        <f>I734</f>
        <v>0</v>
      </c>
      <c r="J732" s="211">
        <f t="shared" si="408"/>
        <v>50</v>
      </c>
      <c r="K732" s="211">
        <f>K734+K733</f>
        <v>0</v>
      </c>
      <c r="L732" s="211">
        <f>L734+L733</f>
        <v>50</v>
      </c>
      <c r="M732" s="211">
        <f t="shared" ref="M732:N732" si="413">M734+M733</f>
        <v>-40</v>
      </c>
      <c r="N732" s="211">
        <f t="shared" si="413"/>
        <v>10</v>
      </c>
    </row>
    <row r="733" spans="1:14" ht="19.5" hidden="1" customHeight="1" x14ac:dyDescent="0.2">
      <c r="A733" s="213" t="s">
        <v>97</v>
      </c>
      <c r="B733" s="225">
        <v>801</v>
      </c>
      <c r="C733" s="206" t="s">
        <v>190</v>
      </c>
      <c r="D733" s="206" t="s">
        <v>207</v>
      </c>
      <c r="E733" s="206" t="s">
        <v>796</v>
      </c>
      <c r="F733" s="206" t="s">
        <v>98</v>
      </c>
      <c r="G733" s="210"/>
      <c r="H733" s="211"/>
      <c r="I733" s="211"/>
      <c r="J733" s="211"/>
      <c r="K733" s="211">
        <v>7.5</v>
      </c>
      <c r="L733" s="211">
        <v>0</v>
      </c>
      <c r="M733" s="211"/>
      <c r="N733" s="211">
        <v>0</v>
      </c>
    </row>
    <row r="734" spans="1:14" ht="19.5" customHeight="1" x14ac:dyDescent="0.2">
      <c r="A734" s="213" t="s">
        <v>93</v>
      </c>
      <c r="B734" s="225">
        <v>801</v>
      </c>
      <c r="C734" s="206" t="s">
        <v>190</v>
      </c>
      <c r="D734" s="206" t="s">
        <v>207</v>
      </c>
      <c r="E734" s="206" t="s">
        <v>796</v>
      </c>
      <c r="F734" s="206" t="s">
        <v>94</v>
      </c>
      <c r="G734" s="210"/>
      <c r="H734" s="211">
        <v>50</v>
      </c>
      <c r="I734" s="211">
        <v>0</v>
      </c>
      <c r="J734" s="211">
        <f t="shared" si="408"/>
        <v>50</v>
      </c>
      <c r="K734" s="211">
        <v>-7.5</v>
      </c>
      <c r="L734" s="211">
        <v>50</v>
      </c>
      <c r="M734" s="211">
        <v>-40</v>
      </c>
      <c r="N734" s="211">
        <f>L734+M734</f>
        <v>10</v>
      </c>
    </row>
    <row r="735" spans="1:14" ht="19.5" customHeight="1" x14ac:dyDescent="0.2">
      <c r="A735" s="213" t="s">
        <v>504</v>
      </c>
      <c r="B735" s="225">
        <v>801</v>
      </c>
      <c r="C735" s="206" t="s">
        <v>190</v>
      </c>
      <c r="D735" s="206" t="s">
        <v>207</v>
      </c>
      <c r="E735" s="206" t="s">
        <v>847</v>
      </c>
      <c r="F735" s="206"/>
      <c r="G735" s="280">
        <f>G738+G740+G741</f>
        <v>0</v>
      </c>
      <c r="H735" s="229">
        <f>H736+H737+H738+H740+H741+H739</f>
        <v>7192</v>
      </c>
      <c r="I735" s="229">
        <f>I736+I737+I738+I740+I741+I739</f>
        <v>1484.8999999999996</v>
      </c>
      <c r="J735" s="229">
        <f>J736+J737+J738+J740+J741+J739</f>
        <v>8676.9</v>
      </c>
      <c r="K735" s="229">
        <f>K736+K737+K738+K740+K741+K739+K742</f>
        <v>9.9999999999909051E-3</v>
      </c>
      <c r="L735" s="229">
        <f>L736+L737+L739+L740+L741</f>
        <v>8814</v>
      </c>
      <c r="M735" s="229">
        <f t="shared" ref="M735:N735" si="414">M736+M737+M739+M740+M741</f>
        <v>381</v>
      </c>
      <c r="N735" s="229">
        <f t="shared" si="414"/>
        <v>9195</v>
      </c>
    </row>
    <row r="736" spans="1:14" ht="30.75" customHeight="1" x14ac:dyDescent="0.2">
      <c r="A736" s="267" t="s">
        <v>876</v>
      </c>
      <c r="B736" s="225">
        <v>801</v>
      </c>
      <c r="C736" s="206" t="s">
        <v>190</v>
      </c>
      <c r="D736" s="206" t="s">
        <v>207</v>
      </c>
      <c r="E736" s="206" t="s">
        <v>847</v>
      </c>
      <c r="F736" s="206" t="s">
        <v>811</v>
      </c>
      <c r="G736" s="265"/>
      <c r="H736" s="211">
        <v>0</v>
      </c>
      <c r="I736" s="211">
        <v>6334.5</v>
      </c>
      <c r="J736" s="211">
        <f t="shared" ref="J736:J741" si="415">H736+I736</f>
        <v>6334.5</v>
      </c>
      <c r="K736" s="211">
        <v>0.05</v>
      </c>
      <c r="L736" s="211">
        <v>6144</v>
      </c>
      <c r="M736" s="211">
        <v>666</v>
      </c>
      <c r="N736" s="211">
        <f>L736+M736</f>
        <v>6810</v>
      </c>
    </row>
    <row r="737" spans="1:14" ht="32.25" customHeight="1" x14ac:dyDescent="0.2">
      <c r="A737" s="267" t="s">
        <v>879</v>
      </c>
      <c r="B737" s="225">
        <v>801</v>
      </c>
      <c r="C737" s="206" t="s">
        <v>190</v>
      </c>
      <c r="D737" s="206" t="s">
        <v>207</v>
      </c>
      <c r="E737" s="206" t="s">
        <v>847</v>
      </c>
      <c r="F737" s="206" t="s">
        <v>878</v>
      </c>
      <c r="G737" s="265"/>
      <c r="H737" s="211">
        <v>0</v>
      </c>
      <c r="I737" s="211">
        <v>1782.4</v>
      </c>
      <c r="J737" s="211">
        <f t="shared" si="415"/>
        <v>1782.4</v>
      </c>
      <c r="K737" s="211">
        <v>-0.04</v>
      </c>
      <c r="L737" s="211">
        <v>1856</v>
      </c>
      <c r="M737" s="211">
        <v>201</v>
      </c>
      <c r="N737" s="211">
        <f t="shared" ref="N737:N741" si="416">L737+M737</f>
        <v>2057</v>
      </c>
    </row>
    <row r="738" spans="1:14" ht="18.75" hidden="1" customHeight="1" x14ac:dyDescent="0.2">
      <c r="A738" s="287" t="s">
        <v>886</v>
      </c>
      <c r="B738" s="225">
        <v>801</v>
      </c>
      <c r="C738" s="206" t="s">
        <v>190</v>
      </c>
      <c r="D738" s="206" t="s">
        <v>207</v>
      </c>
      <c r="E738" s="206" t="s">
        <v>847</v>
      </c>
      <c r="F738" s="206" t="s">
        <v>96</v>
      </c>
      <c r="G738" s="210"/>
      <c r="H738" s="211">
        <v>6632</v>
      </c>
      <c r="I738" s="211">
        <v>-6632</v>
      </c>
      <c r="J738" s="211">
        <f t="shared" si="415"/>
        <v>0</v>
      </c>
      <c r="K738" s="211">
        <v>0</v>
      </c>
      <c r="L738" s="211">
        <f>I738+J738</f>
        <v>-6632</v>
      </c>
      <c r="M738" s="211">
        <v>0</v>
      </c>
      <c r="N738" s="211">
        <f t="shared" si="416"/>
        <v>-6632</v>
      </c>
    </row>
    <row r="739" spans="1:14" ht="18.75" customHeight="1" x14ac:dyDescent="0.2">
      <c r="A739" s="213" t="s">
        <v>93</v>
      </c>
      <c r="B739" s="225">
        <v>801</v>
      </c>
      <c r="C739" s="206" t="s">
        <v>190</v>
      </c>
      <c r="D739" s="206" t="s">
        <v>207</v>
      </c>
      <c r="E739" s="206" t="s">
        <v>847</v>
      </c>
      <c r="F739" s="206" t="s">
        <v>94</v>
      </c>
      <c r="G739" s="210"/>
      <c r="H739" s="211">
        <v>0</v>
      </c>
      <c r="I739" s="211">
        <v>200</v>
      </c>
      <c r="J739" s="211">
        <f t="shared" si="415"/>
        <v>200</v>
      </c>
      <c r="K739" s="211">
        <v>0</v>
      </c>
      <c r="L739" s="211">
        <v>328</v>
      </c>
      <c r="M739" s="211">
        <v>0</v>
      </c>
      <c r="N739" s="211">
        <f t="shared" si="416"/>
        <v>328</v>
      </c>
    </row>
    <row r="740" spans="1:14" ht="18.75" customHeight="1" x14ac:dyDescent="0.2">
      <c r="A740" s="213" t="s">
        <v>103</v>
      </c>
      <c r="B740" s="225">
        <v>801</v>
      </c>
      <c r="C740" s="206" t="s">
        <v>190</v>
      </c>
      <c r="D740" s="206" t="s">
        <v>207</v>
      </c>
      <c r="E740" s="206" t="s">
        <v>847</v>
      </c>
      <c r="F740" s="206" t="s">
        <v>104</v>
      </c>
      <c r="G740" s="210"/>
      <c r="H740" s="211">
        <v>336</v>
      </c>
      <c r="I740" s="211">
        <v>0</v>
      </c>
      <c r="J740" s="211">
        <f t="shared" si="415"/>
        <v>336</v>
      </c>
      <c r="K740" s="211">
        <v>-150</v>
      </c>
      <c r="L740" s="211">
        <v>336</v>
      </c>
      <c r="M740" s="211">
        <v>-336</v>
      </c>
      <c r="N740" s="211">
        <f t="shared" si="416"/>
        <v>0</v>
      </c>
    </row>
    <row r="741" spans="1:14" ht="18.75" customHeight="1" x14ac:dyDescent="0.2">
      <c r="A741" s="213" t="s">
        <v>105</v>
      </c>
      <c r="B741" s="225">
        <v>801</v>
      </c>
      <c r="C741" s="206" t="s">
        <v>190</v>
      </c>
      <c r="D741" s="206" t="s">
        <v>207</v>
      </c>
      <c r="E741" s="206" t="s">
        <v>847</v>
      </c>
      <c r="F741" s="206" t="s">
        <v>106</v>
      </c>
      <c r="G741" s="210"/>
      <c r="H741" s="211">
        <v>224</v>
      </c>
      <c r="I741" s="211">
        <v>-200</v>
      </c>
      <c r="J741" s="211">
        <f t="shared" si="415"/>
        <v>24</v>
      </c>
      <c r="K741" s="211">
        <v>0</v>
      </c>
      <c r="L741" s="211">
        <v>150</v>
      </c>
      <c r="M741" s="211">
        <v>-150</v>
      </c>
      <c r="N741" s="211">
        <f t="shared" si="416"/>
        <v>0</v>
      </c>
    </row>
    <row r="742" spans="1:14" ht="18.75" hidden="1" customHeight="1" x14ac:dyDescent="0.2">
      <c r="A742" s="213" t="s">
        <v>899</v>
      </c>
      <c r="B742" s="225">
        <v>801</v>
      </c>
      <c r="C742" s="206" t="s">
        <v>190</v>
      </c>
      <c r="D742" s="206" t="s">
        <v>207</v>
      </c>
      <c r="E742" s="206" t="s">
        <v>847</v>
      </c>
      <c r="F742" s="206" t="s">
        <v>884</v>
      </c>
      <c r="G742" s="210"/>
      <c r="H742" s="211">
        <v>224</v>
      </c>
      <c r="I742" s="211">
        <v>-200</v>
      </c>
      <c r="J742" s="211">
        <v>0</v>
      </c>
      <c r="K742" s="211">
        <v>150</v>
      </c>
      <c r="L742" s="211">
        <v>0</v>
      </c>
      <c r="M742" s="211"/>
      <c r="N742" s="211">
        <v>0</v>
      </c>
    </row>
    <row r="743" spans="1:14" ht="18.75" customHeight="1" x14ac:dyDescent="0.2">
      <c r="A743" s="213" t="s">
        <v>872</v>
      </c>
      <c r="B743" s="225">
        <v>801</v>
      </c>
      <c r="C743" s="206" t="s">
        <v>190</v>
      </c>
      <c r="D743" s="206" t="s">
        <v>207</v>
      </c>
      <c r="E743" s="206" t="s">
        <v>871</v>
      </c>
      <c r="F743" s="206"/>
      <c r="G743" s="210"/>
      <c r="H743" s="229">
        <f>H744+H745+H746+H747+H749</f>
        <v>2447</v>
      </c>
      <c r="I743" s="229">
        <f>I744+I745+I746+I747+I749</f>
        <v>-1.1368683772161603E-13</v>
      </c>
      <c r="J743" s="229">
        <f>H743+I743</f>
        <v>2447</v>
      </c>
      <c r="K743" s="229">
        <f>K744+K745+K746+K747+K749+K748+K750</f>
        <v>500</v>
      </c>
      <c r="L743" s="229">
        <f>L744+L746+L747+L749+L750</f>
        <v>2410</v>
      </c>
      <c r="M743" s="229">
        <f t="shared" ref="M743:N743" si="417">M744+M746+M747+M749+M750</f>
        <v>-695</v>
      </c>
      <c r="N743" s="229">
        <f t="shared" si="417"/>
        <v>1715</v>
      </c>
    </row>
    <row r="744" spans="1:14" ht="18.75" customHeight="1" x14ac:dyDescent="0.2">
      <c r="A744" s="267" t="s">
        <v>876</v>
      </c>
      <c r="B744" s="225">
        <v>801</v>
      </c>
      <c r="C744" s="206" t="s">
        <v>190</v>
      </c>
      <c r="D744" s="206" t="s">
        <v>207</v>
      </c>
      <c r="E744" s="206" t="s">
        <v>871</v>
      </c>
      <c r="F744" s="206" t="s">
        <v>811</v>
      </c>
      <c r="G744" s="210"/>
      <c r="H744" s="211">
        <v>0</v>
      </c>
      <c r="I744" s="211">
        <v>1034.5999999999999</v>
      </c>
      <c r="J744" s="211">
        <f>H744+I744</f>
        <v>1034.5999999999999</v>
      </c>
      <c r="K744" s="211">
        <v>-0.04</v>
      </c>
      <c r="L744" s="211">
        <v>875</v>
      </c>
      <c r="M744" s="211">
        <v>28</v>
      </c>
      <c r="N744" s="211">
        <f>L744+M744</f>
        <v>903</v>
      </c>
    </row>
    <row r="745" spans="1:14" ht="18.75" hidden="1" customHeight="1" x14ac:dyDescent="0.2">
      <c r="A745" s="287" t="s">
        <v>886</v>
      </c>
      <c r="B745" s="225">
        <v>801</v>
      </c>
      <c r="C745" s="206" t="s">
        <v>190</v>
      </c>
      <c r="D745" s="206" t="s">
        <v>207</v>
      </c>
      <c r="E745" s="206" t="s">
        <v>871</v>
      </c>
      <c r="F745" s="206" t="s">
        <v>96</v>
      </c>
      <c r="G745" s="210"/>
      <c r="H745" s="211">
        <v>1347</v>
      </c>
      <c r="I745" s="211">
        <v>-1347</v>
      </c>
      <c r="J745" s="211">
        <f>H745+I745</f>
        <v>0</v>
      </c>
      <c r="K745" s="211">
        <v>0</v>
      </c>
      <c r="L745" s="211">
        <f>I745+J745</f>
        <v>-1347</v>
      </c>
      <c r="M745" s="211">
        <v>0</v>
      </c>
      <c r="N745" s="211">
        <f t="shared" ref="N745:N750" si="418">L745+M745</f>
        <v>-1347</v>
      </c>
    </row>
    <row r="746" spans="1:14" ht="32.25" customHeight="1" x14ac:dyDescent="0.2">
      <c r="A746" s="267" t="s">
        <v>879</v>
      </c>
      <c r="B746" s="225">
        <v>801</v>
      </c>
      <c r="C746" s="206" t="s">
        <v>190</v>
      </c>
      <c r="D746" s="206" t="s">
        <v>207</v>
      </c>
      <c r="E746" s="206" t="s">
        <v>871</v>
      </c>
      <c r="F746" s="268" t="s">
        <v>878</v>
      </c>
      <c r="G746" s="210"/>
      <c r="H746" s="211">
        <v>0</v>
      </c>
      <c r="I746" s="211">
        <v>312.39999999999998</v>
      </c>
      <c r="J746" s="211">
        <f>H746+I746</f>
        <v>312.39999999999998</v>
      </c>
      <c r="K746" s="211">
        <v>0.04</v>
      </c>
      <c r="L746" s="211">
        <v>265</v>
      </c>
      <c r="M746" s="211">
        <v>8</v>
      </c>
      <c r="N746" s="211">
        <f t="shared" si="418"/>
        <v>273</v>
      </c>
    </row>
    <row r="747" spans="1:14" ht="16.5" customHeight="1" x14ac:dyDescent="0.2">
      <c r="A747" s="213" t="s">
        <v>99</v>
      </c>
      <c r="B747" s="225">
        <v>801</v>
      </c>
      <c r="C747" s="206" t="s">
        <v>190</v>
      </c>
      <c r="D747" s="206" t="s">
        <v>207</v>
      </c>
      <c r="E747" s="206" t="s">
        <v>871</v>
      </c>
      <c r="F747" s="206" t="s">
        <v>100</v>
      </c>
      <c r="G747" s="210"/>
      <c r="H747" s="211">
        <v>196</v>
      </c>
      <c r="I747" s="211">
        <v>0</v>
      </c>
      <c r="J747" s="211">
        <f>H747+I747</f>
        <v>196</v>
      </c>
      <c r="K747" s="211">
        <v>0</v>
      </c>
      <c r="L747" s="211">
        <v>190</v>
      </c>
      <c r="M747" s="211">
        <v>-140</v>
      </c>
      <c r="N747" s="211">
        <f t="shared" si="418"/>
        <v>50</v>
      </c>
    </row>
    <row r="748" spans="1:14" ht="16.5" hidden="1" customHeight="1" x14ac:dyDescent="0.2">
      <c r="A748" s="213" t="s">
        <v>900</v>
      </c>
      <c r="B748" s="225">
        <v>801</v>
      </c>
      <c r="C748" s="206" t="s">
        <v>190</v>
      </c>
      <c r="D748" s="206" t="s">
        <v>207</v>
      </c>
      <c r="E748" s="206" t="s">
        <v>871</v>
      </c>
      <c r="F748" s="206" t="s">
        <v>102</v>
      </c>
      <c r="G748" s="210"/>
      <c r="H748" s="211"/>
      <c r="I748" s="211"/>
      <c r="J748" s="211"/>
      <c r="K748" s="211">
        <v>21.1</v>
      </c>
      <c r="L748" s="211">
        <v>0</v>
      </c>
      <c r="M748" s="211">
        <v>0</v>
      </c>
      <c r="N748" s="211">
        <f t="shared" si="418"/>
        <v>0</v>
      </c>
    </row>
    <row r="749" spans="1:14" ht="16.5" customHeight="1" x14ac:dyDescent="0.2">
      <c r="A749" s="213" t="s">
        <v>93</v>
      </c>
      <c r="B749" s="225">
        <v>801</v>
      </c>
      <c r="C749" s="206" t="s">
        <v>190</v>
      </c>
      <c r="D749" s="206" t="s">
        <v>207</v>
      </c>
      <c r="E749" s="206" t="s">
        <v>871</v>
      </c>
      <c r="F749" s="206" t="s">
        <v>94</v>
      </c>
      <c r="G749" s="210"/>
      <c r="H749" s="211">
        <v>904</v>
      </c>
      <c r="I749" s="211">
        <v>0</v>
      </c>
      <c r="J749" s="211">
        <f>H749+I749</f>
        <v>904</v>
      </c>
      <c r="K749" s="211">
        <v>298.89999999999998</v>
      </c>
      <c r="L749" s="211">
        <v>900</v>
      </c>
      <c r="M749" s="211">
        <v>-411</v>
      </c>
      <c r="N749" s="211">
        <f t="shared" si="418"/>
        <v>489</v>
      </c>
    </row>
    <row r="750" spans="1:14" ht="16.5" customHeight="1" x14ac:dyDescent="0.2">
      <c r="A750" s="213" t="s">
        <v>103</v>
      </c>
      <c r="B750" s="225">
        <v>801</v>
      </c>
      <c r="C750" s="206" t="s">
        <v>190</v>
      </c>
      <c r="D750" s="206" t="s">
        <v>207</v>
      </c>
      <c r="E750" s="206" t="s">
        <v>871</v>
      </c>
      <c r="F750" s="206" t="s">
        <v>104</v>
      </c>
      <c r="G750" s="210"/>
      <c r="H750" s="211">
        <v>904</v>
      </c>
      <c r="I750" s="211">
        <v>0</v>
      </c>
      <c r="J750" s="211">
        <v>0</v>
      </c>
      <c r="K750" s="211">
        <v>180</v>
      </c>
      <c r="L750" s="211">
        <v>180</v>
      </c>
      <c r="M750" s="211">
        <v>-180</v>
      </c>
      <c r="N750" s="211">
        <f t="shared" si="418"/>
        <v>0</v>
      </c>
    </row>
    <row r="751" spans="1:14" ht="28.5" customHeight="1" x14ac:dyDescent="0.2">
      <c r="A751" s="213" t="s">
        <v>968</v>
      </c>
      <c r="B751" s="225">
        <v>801</v>
      </c>
      <c r="C751" s="206" t="s">
        <v>190</v>
      </c>
      <c r="D751" s="206" t="s">
        <v>207</v>
      </c>
      <c r="E751" s="206" t="s">
        <v>726</v>
      </c>
      <c r="F751" s="206"/>
      <c r="G751" s="280">
        <f>G752+G756</f>
        <v>0</v>
      </c>
      <c r="H751" s="211">
        <f t="shared" ref="H751:N751" si="419">H752+H755</f>
        <v>658.5</v>
      </c>
      <c r="I751" s="211">
        <f t="shared" si="419"/>
        <v>0</v>
      </c>
      <c r="J751" s="211">
        <f t="shared" si="419"/>
        <v>658.5</v>
      </c>
      <c r="K751" s="211">
        <f t="shared" si="419"/>
        <v>0</v>
      </c>
      <c r="L751" s="211">
        <f t="shared" si="419"/>
        <v>654.5</v>
      </c>
      <c r="M751" s="211">
        <f t="shared" si="419"/>
        <v>115.9</v>
      </c>
      <c r="N751" s="211">
        <f t="shared" si="419"/>
        <v>770.4</v>
      </c>
    </row>
    <row r="752" spans="1:14" ht="18" customHeight="1" x14ac:dyDescent="0.2">
      <c r="A752" s="213" t="s">
        <v>788</v>
      </c>
      <c r="B752" s="225">
        <v>801</v>
      </c>
      <c r="C752" s="206" t="s">
        <v>190</v>
      </c>
      <c r="D752" s="206" t="s">
        <v>207</v>
      </c>
      <c r="E752" s="206" t="s">
        <v>849</v>
      </c>
      <c r="F752" s="206"/>
      <c r="G752" s="210"/>
      <c r="H752" s="211">
        <f>H753+H754</f>
        <v>535.6</v>
      </c>
      <c r="I752" s="211">
        <f>I753+I754</f>
        <v>0</v>
      </c>
      <c r="J752" s="211">
        <f>H752+I752</f>
        <v>535.6</v>
      </c>
      <c r="K752" s="211">
        <f>K753+K754</f>
        <v>0</v>
      </c>
      <c r="L752" s="211">
        <f>L753+L754</f>
        <v>436.6</v>
      </c>
      <c r="M752" s="211">
        <f t="shared" ref="M752:N752" si="420">M753+M754</f>
        <v>168.8</v>
      </c>
      <c r="N752" s="211">
        <f t="shared" si="420"/>
        <v>605.4</v>
      </c>
    </row>
    <row r="753" spans="1:14" ht="18" customHeight="1" x14ac:dyDescent="0.2">
      <c r="A753" s="287" t="s">
        <v>886</v>
      </c>
      <c r="B753" s="225">
        <v>801</v>
      </c>
      <c r="C753" s="206" t="s">
        <v>190</v>
      </c>
      <c r="D753" s="206" t="s">
        <v>207</v>
      </c>
      <c r="E753" s="206" t="s">
        <v>849</v>
      </c>
      <c r="F753" s="288" t="s">
        <v>96</v>
      </c>
      <c r="G753" s="210"/>
      <c r="H753" s="211">
        <v>535.6</v>
      </c>
      <c r="I753" s="211">
        <v>-34.1</v>
      </c>
      <c r="J753" s="211">
        <f>H753+I753</f>
        <v>501.5</v>
      </c>
      <c r="K753" s="211">
        <v>0.09</v>
      </c>
      <c r="L753" s="211">
        <v>436.6</v>
      </c>
      <c r="M753" s="211">
        <v>65.400000000000006</v>
      </c>
      <c r="N753" s="211">
        <f>L753+M753</f>
        <v>502</v>
      </c>
    </row>
    <row r="754" spans="1:14" ht="29.25" customHeight="1" x14ac:dyDescent="0.2">
      <c r="A754" s="267" t="s">
        <v>877</v>
      </c>
      <c r="B754" s="225">
        <v>801</v>
      </c>
      <c r="C754" s="206" t="s">
        <v>190</v>
      </c>
      <c r="D754" s="206" t="s">
        <v>207</v>
      </c>
      <c r="E754" s="206" t="s">
        <v>849</v>
      </c>
      <c r="F754" s="206" t="s">
        <v>875</v>
      </c>
      <c r="G754" s="210"/>
      <c r="H754" s="211">
        <v>0</v>
      </c>
      <c r="I754" s="211">
        <v>34.1</v>
      </c>
      <c r="J754" s="211">
        <f>H754+I754</f>
        <v>34.1</v>
      </c>
      <c r="K754" s="211">
        <v>-0.09</v>
      </c>
      <c r="L754" s="211">
        <v>0</v>
      </c>
      <c r="M754" s="211">
        <v>103.4</v>
      </c>
      <c r="N754" s="211">
        <f>L754+M754</f>
        <v>103.4</v>
      </c>
    </row>
    <row r="755" spans="1:14" ht="19.5" customHeight="1" x14ac:dyDescent="0.2">
      <c r="A755" s="293" t="s">
        <v>788</v>
      </c>
      <c r="B755" s="225">
        <v>801</v>
      </c>
      <c r="C755" s="206" t="s">
        <v>190</v>
      </c>
      <c r="D755" s="206" t="s">
        <v>207</v>
      </c>
      <c r="E755" s="206" t="s">
        <v>851</v>
      </c>
      <c r="F755" s="206"/>
      <c r="G755" s="210"/>
      <c r="H755" s="211">
        <f>H756+H758</f>
        <v>122.9</v>
      </c>
      <c r="I755" s="211">
        <f>I756+I758</f>
        <v>0</v>
      </c>
      <c r="J755" s="211">
        <f>J756+J758</f>
        <v>122.9</v>
      </c>
      <c r="K755" s="211">
        <f>K756+K758</f>
        <v>0</v>
      </c>
      <c r="L755" s="211">
        <f>L756+L758+L757+L759</f>
        <v>217.9</v>
      </c>
      <c r="M755" s="211">
        <f>M756+M758+M757+M759</f>
        <v>-52.900000000000006</v>
      </c>
      <c r="N755" s="211">
        <f t="shared" ref="N755" si="421">N756+N758+N757+N759</f>
        <v>165</v>
      </c>
    </row>
    <row r="756" spans="1:14" ht="20.25" customHeight="1" x14ac:dyDescent="0.2">
      <c r="A756" s="287" t="s">
        <v>886</v>
      </c>
      <c r="B756" s="225">
        <v>801</v>
      </c>
      <c r="C756" s="206" t="s">
        <v>190</v>
      </c>
      <c r="D756" s="206" t="s">
        <v>207</v>
      </c>
      <c r="E756" s="206" t="s">
        <v>851</v>
      </c>
      <c r="F756" s="206" t="s">
        <v>96</v>
      </c>
      <c r="G756" s="210"/>
      <c r="H756" s="211">
        <v>122.9</v>
      </c>
      <c r="I756" s="211">
        <v>-122.9</v>
      </c>
      <c r="J756" s="211">
        <f t="shared" ref="J756:J766" si="422">H756+I756</f>
        <v>0</v>
      </c>
      <c r="K756" s="211">
        <v>0</v>
      </c>
      <c r="L756" s="211">
        <v>0</v>
      </c>
      <c r="M756" s="211">
        <f>49.8+56.6</f>
        <v>106.4</v>
      </c>
      <c r="N756" s="211">
        <f>L756+M756</f>
        <v>106.4</v>
      </c>
    </row>
    <row r="757" spans="1:14" ht="20.25" customHeight="1" x14ac:dyDescent="0.2">
      <c r="A757" s="213" t="s">
        <v>97</v>
      </c>
      <c r="B757" s="225">
        <v>801</v>
      </c>
      <c r="C757" s="206" t="s">
        <v>190</v>
      </c>
      <c r="D757" s="206" t="s">
        <v>207</v>
      </c>
      <c r="E757" s="206" t="s">
        <v>851</v>
      </c>
      <c r="F757" s="206" t="s">
        <v>98</v>
      </c>
      <c r="G757" s="210"/>
      <c r="H757" s="211"/>
      <c r="I757" s="211"/>
      <c r="J757" s="211"/>
      <c r="K757" s="211"/>
      <c r="L757" s="211">
        <v>0</v>
      </c>
      <c r="M757" s="211"/>
      <c r="N757" s="211">
        <f t="shared" ref="N757:N759" si="423">L757+M757</f>
        <v>0</v>
      </c>
    </row>
    <row r="758" spans="1:14" ht="35.25" customHeight="1" x14ac:dyDescent="0.2">
      <c r="A758" s="267" t="s">
        <v>877</v>
      </c>
      <c r="B758" s="225">
        <v>801</v>
      </c>
      <c r="C758" s="206" t="s">
        <v>190</v>
      </c>
      <c r="D758" s="206" t="s">
        <v>207</v>
      </c>
      <c r="E758" s="206" t="s">
        <v>851</v>
      </c>
      <c r="F758" s="206" t="s">
        <v>875</v>
      </c>
      <c r="G758" s="210"/>
      <c r="H758" s="211">
        <v>0</v>
      </c>
      <c r="I758" s="211">
        <v>122.9</v>
      </c>
      <c r="J758" s="211">
        <f t="shared" si="422"/>
        <v>122.9</v>
      </c>
      <c r="K758" s="211">
        <v>0</v>
      </c>
      <c r="L758" s="211">
        <v>217.9</v>
      </c>
      <c r="M758" s="211">
        <v>-169.3</v>
      </c>
      <c r="N758" s="211">
        <f t="shared" si="423"/>
        <v>48.599999999999994</v>
      </c>
    </row>
    <row r="759" spans="1:14" ht="28.5" customHeight="1" x14ac:dyDescent="0.2">
      <c r="A759" s="213" t="s">
        <v>93</v>
      </c>
      <c r="B759" s="225">
        <v>801</v>
      </c>
      <c r="C759" s="206" t="s">
        <v>190</v>
      </c>
      <c r="D759" s="206" t="s">
        <v>207</v>
      </c>
      <c r="E759" s="206" t="s">
        <v>851</v>
      </c>
      <c r="F759" s="206" t="s">
        <v>94</v>
      </c>
      <c r="G759" s="210"/>
      <c r="H759" s="211"/>
      <c r="I759" s="211"/>
      <c r="J759" s="211"/>
      <c r="K759" s="211"/>
      <c r="L759" s="211">
        <v>0</v>
      </c>
      <c r="M759" s="211">
        <v>10</v>
      </c>
      <c r="N759" s="211">
        <f t="shared" si="423"/>
        <v>10</v>
      </c>
    </row>
    <row r="760" spans="1:14" ht="31.5" customHeight="1" x14ac:dyDescent="0.2">
      <c r="A760" s="213" t="s">
        <v>787</v>
      </c>
      <c r="B760" s="225">
        <v>801</v>
      </c>
      <c r="C760" s="206" t="s">
        <v>190</v>
      </c>
      <c r="D760" s="206" t="s">
        <v>207</v>
      </c>
      <c r="E760" s="206" t="s">
        <v>786</v>
      </c>
      <c r="F760" s="206"/>
      <c r="G760" s="210"/>
      <c r="H760" s="211">
        <f>H761</f>
        <v>41.2</v>
      </c>
      <c r="I760" s="211">
        <f>I761</f>
        <v>0</v>
      </c>
      <c r="J760" s="211">
        <f t="shared" si="422"/>
        <v>41.2</v>
      </c>
      <c r="K760" s="211">
        <f>K761</f>
        <v>0</v>
      </c>
      <c r="L760" s="211">
        <f>L761</f>
        <v>41</v>
      </c>
      <c r="M760" s="211">
        <f t="shared" ref="M760:N760" si="424">M761</f>
        <v>0.3</v>
      </c>
      <c r="N760" s="211">
        <f t="shared" si="424"/>
        <v>41.3</v>
      </c>
    </row>
    <row r="761" spans="1:14" ht="31.5" customHeight="1" x14ac:dyDescent="0.2">
      <c r="A761" s="213" t="s">
        <v>511</v>
      </c>
      <c r="B761" s="225">
        <v>801</v>
      </c>
      <c r="C761" s="206" t="s">
        <v>190</v>
      </c>
      <c r="D761" s="206" t="s">
        <v>207</v>
      </c>
      <c r="E761" s="206" t="s">
        <v>786</v>
      </c>
      <c r="F761" s="206" t="s">
        <v>94</v>
      </c>
      <c r="G761" s="210"/>
      <c r="H761" s="211">
        <v>41.2</v>
      </c>
      <c r="I761" s="211">
        <v>0</v>
      </c>
      <c r="J761" s="211">
        <f t="shared" si="422"/>
        <v>41.2</v>
      </c>
      <c r="K761" s="211">
        <v>0</v>
      </c>
      <c r="L761" s="211">
        <v>41</v>
      </c>
      <c r="M761" s="211">
        <v>0.3</v>
      </c>
      <c r="N761" s="211">
        <f>L761+M761</f>
        <v>41.3</v>
      </c>
    </row>
    <row r="762" spans="1:14" ht="45" customHeight="1" x14ac:dyDescent="0.2">
      <c r="A762" s="213" t="s">
        <v>785</v>
      </c>
      <c r="B762" s="225">
        <v>801</v>
      </c>
      <c r="C762" s="206" t="s">
        <v>190</v>
      </c>
      <c r="D762" s="206" t="s">
        <v>207</v>
      </c>
      <c r="E762" s="206" t="s">
        <v>784</v>
      </c>
      <c r="F762" s="206"/>
      <c r="G762" s="210"/>
      <c r="H762" s="211">
        <f t="shared" ref="H762:N762" si="425">H763</f>
        <v>182.7</v>
      </c>
      <c r="I762" s="211">
        <f t="shared" si="425"/>
        <v>0</v>
      </c>
      <c r="J762" s="211">
        <f t="shared" si="425"/>
        <v>182.7</v>
      </c>
      <c r="K762" s="211">
        <f t="shared" si="425"/>
        <v>0</v>
      </c>
      <c r="L762" s="211">
        <f t="shared" si="425"/>
        <v>182.6</v>
      </c>
      <c r="M762" s="211">
        <f t="shared" si="425"/>
        <v>0</v>
      </c>
      <c r="N762" s="211">
        <f t="shared" si="425"/>
        <v>182.6</v>
      </c>
    </row>
    <row r="763" spans="1:14" ht="18.75" customHeight="1" x14ac:dyDescent="0.2">
      <c r="A763" s="213" t="s">
        <v>887</v>
      </c>
      <c r="B763" s="225">
        <v>801</v>
      </c>
      <c r="C763" s="206" t="s">
        <v>190</v>
      </c>
      <c r="D763" s="206" t="s">
        <v>207</v>
      </c>
      <c r="E763" s="206" t="s">
        <v>784</v>
      </c>
      <c r="F763" s="206"/>
      <c r="G763" s="210"/>
      <c r="H763" s="211">
        <f>H764+H765+H766</f>
        <v>182.7</v>
      </c>
      <c r="I763" s="211">
        <f>I764+I765+I766</f>
        <v>0</v>
      </c>
      <c r="J763" s="211">
        <f t="shared" si="422"/>
        <v>182.7</v>
      </c>
      <c r="K763" s="211">
        <f>K764+K765+K766</f>
        <v>0</v>
      </c>
      <c r="L763" s="211">
        <f>L764+L765</f>
        <v>182.6</v>
      </c>
      <c r="M763" s="211">
        <f t="shared" ref="M763:N763" si="426">M764+M765</f>
        <v>0</v>
      </c>
      <c r="N763" s="211">
        <f t="shared" si="426"/>
        <v>182.6</v>
      </c>
    </row>
    <row r="764" spans="1:14" ht="18.75" customHeight="1" x14ac:dyDescent="0.2">
      <c r="A764" s="287" t="s">
        <v>886</v>
      </c>
      <c r="B764" s="225">
        <v>801</v>
      </c>
      <c r="C764" s="206" t="s">
        <v>190</v>
      </c>
      <c r="D764" s="206" t="s">
        <v>207</v>
      </c>
      <c r="E764" s="206" t="s">
        <v>784</v>
      </c>
      <c r="F764" s="206" t="s">
        <v>96</v>
      </c>
      <c r="G764" s="210"/>
      <c r="H764" s="211">
        <v>0</v>
      </c>
      <c r="I764" s="211">
        <v>172.2</v>
      </c>
      <c r="J764" s="211">
        <f t="shared" si="422"/>
        <v>172.2</v>
      </c>
      <c r="K764" s="211">
        <v>0</v>
      </c>
      <c r="L764" s="211">
        <v>172.2</v>
      </c>
      <c r="M764" s="211">
        <v>0</v>
      </c>
      <c r="N764" s="211">
        <f>L764+M764</f>
        <v>172.2</v>
      </c>
    </row>
    <row r="765" spans="1:14" ht="32.25" customHeight="1" x14ac:dyDescent="0.2">
      <c r="A765" s="267" t="s">
        <v>877</v>
      </c>
      <c r="B765" s="225">
        <v>801</v>
      </c>
      <c r="C765" s="206" t="s">
        <v>190</v>
      </c>
      <c r="D765" s="206" t="s">
        <v>207</v>
      </c>
      <c r="E765" s="206" t="s">
        <v>784</v>
      </c>
      <c r="F765" s="206" t="s">
        <v>875</v>
      </c>
      <c r="G765" s="210"/>
      <c r="H765" s="211">
        <v>0</v>
      </c>
      <c r="I765" s="211">
        <v>10.5</v>
      </c>
      <c r="J765" s="211">
        <f t="shared" si="422"/>
        <v>10.5</v>
      </c>
      <c r="K765" s="211">
        <v>0</v>
      </c>
      <c r="L765" s="211">
        <v>10.4</v>
      </c>
      <c r="M765" s="211">
        <v>0</v>
      </c>
      <c r="N765" s="211">
        <f>L765+M765</f>
        <v>10.4</v>
      </c>
    </row>
    <row r="766" spans="1:14" ht="28.5" hidden="1" customHeight="1" x14ac:dyDescent="0.2">
      <c r="A766" s="213" t="s">
        <v>93</v>
      </c>
      <c r="B766" s="225">
        <v>801</v>
      </c>
      <c r="C766" s="206" t="s">
        <v>190</v>
      </c>
      <c r="D766" s="206" t="s">
        <v>207</v>
      </c>
      <c r="E766" s="206" t="s">
        <v>784</v>
      </c>
      <c r="F766" s="206" t="s">
        <v>94</v>
      </c>
      <c r="G766" s="210"/>
      <c r="H766" s="211">
        <v>182.7</v>
      </c>
      <c r="I766" s="211">
        <v>-182.7</v>
      </c>
      <c r="J766" s="211">
        <f t="shared" si="422"/>
        <v>0</v>
      </c>
      <c r="K766" s="211">
        <v>0</v>
      </c>
      <c r="L766" s="211">
        <f>I766+J766</f>
        <v>-182.7</v>
      </c>
      <c r="M766" s="211"/>
      <c r="N766" s="211">
        <f>J766+K766</f>
        <v>0</v>
      </c>
    </row>
    <row r="767" spans="1:14" s="19" customFormat="1" ht="18.75" customHeight="1" x14ac:dyDescent="0.2">
      <c r="A767" s="299" t="s">
        <v>236</v>
      </c>
      <c r="B767" s="203">
        <v>801</v>
      </c>
      <c r="C767" s="204" t="s">
        <v>194</v>
      </c>
      <c r="D767" s="204"/>
      <c r="E767" s="204"/>
      <c r="F767" s="204"/>
      <c r="G767" s="229">
        <f t="shared" ref="G767:K767" si="427">G774+G810</f>
        <v>0</v>
      </c>
      <c r="H767" s="229">
        <f t="shared" si="427"/>
        <v>3144</v>
      </c>
      <c r="I767" s="229">
        <f t="shared" si="427"/>
        <v>-22</v>
      </c>
      <c r="J767" s="229">
        <f t="shared" si="427"/>
        <v>3122</v>
      </c>
      <c r="K767" s="229">
        <f t="shared" si="427"/>
        <v>-103</v>
      </c>
      <c r="L767" s="229">
        <f>L774+L810</f>
        <v>3413.22</v>
      </c>
      <c r="M767" s="229">
        <f t="shared" ref="M767:N767" si="428">M774+M810</f>
        <v>207.78</v>
      </c>
      <c r="N767" s="229">
        <f t="shared" si="428"/>
        <v>3621</v>
      </c>
    </row>
    <row r="768" spans="1:14" ht="12.75" hidden="1" customHeight="1" x14ac:dyDescent="0.2">
      <c r="A768" s="299" t="s">
        <v>211</v>
      </c>
      <c r="B768" s="203">
        <v>801</v>
      </c>
      <c r="C768" s="204" t="s">
        <v>194</v>
      </c>
      <c r="D768" s="204" t="s">
        <v>192</v>
      </c>
      <c r="E768" s="204"/>
      <c r="F768" s="204"/>
      <c r="G768" s="210"/>
      <c r="H768" s="210"/>
      <c r="I768" s="211" t="e">
        <f t="shared" ref="I768:N770" si="429">I769</f>
        <v>#REF!</v>
      </c>
      <c r="J768" s="211" t="e">
        <f t="shared" si="429"/>
        <v>#REF!</v>
      </c>
      <c r="K768" s="211" t="e">
        <f t="shared" si="429"/>
        <v>#REF!</v>
      </c>
      <c r="L768" s="211" t="e">
        <f t="shared" si="429"/>
        <v>#REF!</v>
      </c>
      <c r="M768" s="211" t="e">
        <f t="shared" si="429"/>
        <v>#REF!</v>
      </c>
      <c r="N768" s="211" t="e">
        <f t="shared" si="429"/>
        <v>#REF!</v>
      </c>
    </row>
    <row r="769" spans="1:14" ht="12.75" hidden="1" customHeight="1" x14ac:dyDescent="0.2">
      <c r="A769" s="213" t="s">
        <v>61</v>
      </c>
      <c r="B769" s="225">
        <v>801</v>
      </c>
      <c r="C769" s="206" t="s">
        <v>194</v>
      </c>
      <c r="D769" s="206" t="s">
        <v>192</v>
      </c>
      <c r="E769" s="206" t="s">
        <v>62</v>
      </c>
      <c r="F769" s="206"/>
      <c r="G769" s="210"/>
      <c r="H769" s="210"/>
      <c r="I769" s="211" t="e">
        <f>I770+I772</f>
        <v>#REF!</v>
      </c>
      <c r="J769" s="211" t="e">
        <f>J770+J772</f>
        <v>#REF!</v>
      </c>
      <c r="K769" s="211" t="e">
        <f>K770+K772</f>
        <v>#REF!</v>
      </c>
      <c r="L769" s="211" t="e">
        <f>L770+L772</f>
        <v>#REF!</v>
      </c>
      <c r="M769" s="211" t="e">
        <f t="shared" ref="M769:N769" si="430">M770+M772</f>
        <v>#REF!</v>
      </c>
      <c r="N769" s="211" t="e">
        <f t="shared" si="430"/>
        <v>#REF!</v>
      </c>
    </row>
    <row r="770" spans="1:14" ht="25.5" hidden="1" customHeight="1" x14ac:dyDescent="0.2">
      <c r="A770" s="213" t="s">
        <v>183</v>
      </c>
      <c r="B770" s="225">
        <v>801</v>
      </c>
      <c r="C770" s="206" t="s">
        <v>194</v>
      </c>
      <c r="D770" s="206" t="s">
        <v>192</v>
      </c>
      <c r="E770" s="206" t="s">
        <v>182</v>
      </c>
      <c r="F770" s="206"/>
      <c r="G770" s="210"/>
      <c r="H770" s="210"/>
      <c r="I770" s="211" t="e">
        <f t="shared" si="429"/>
        <v>#REF!</v>
      </c>
      <c r="J770" s="211" t="e">
        <f t="shared" si="429"/>
        <v>#REF!</v>
      </c>
      <c r="K770" s="211" t="e">
        <f t="shared" si="429"/>
        <v>#REF!</v>
      </c>
      <c r="L770" s="211" t="e">
        <f t="shared" si="429"/>
        <v>#REF!</v>
      </c>
      <c r="M770" s="211" t="e">
        <f t="shared" si="429"/>
        <v>#REF!</v>
      </c>
      <c r="N770" s="211" t="e">
        <f t="shared" si="429"/>
        <v>#REF!</v>
      </c>
    </row>
    <row r="771" spans="1:14" ht="12.75" hidden="1" customHeight="1" x14ac:dyDescent="0.2">
      <c r="A771" s="213" t="s">
        <v>63</v>
      </c>
      <c r="B771" s="225">
        <v>801</v>
      </c>
      <c r="C771" s="206" t="s">
        <v>194</v>
      </c>
      <c r="D771" s="206" t="s">
        <v>192</v>
      </c>
      <c r="E771" s="206" t="s">
        <v>182</v>
      </c>
      <c r="F771" s="206" t="s">
        <v>64</v>
      </c>
      <c r="G771" s="210"/>
      <c r="H771" s="210"/>
      <c r="I771" s="211" t="e">
        <f>#REF!+G771</f>
        <v>#REF!</v>
      </c>
      <c r="J771" s="211" t="e">
        <f>G771+I771</f>
        <v>#REF!</v>
      </c>
      <c r="K771" s="211" t="e">
        <f>H771+I771</f>
        <v>#REF!</v>
      </c>
      <c r="L771" s="211" t="e">
        <f>H771+J771</f>
        <v>#REF!</v>
      </c>
      <c r="M771" s="211" t="e">
        <f t="shared" ref="M771:N771" si="431">I771+K771</f>
        <v>#REF!</v>
      </c>
      <c r="N771" s="211" t="e">
        <f t="shared" si="431"/>
        <v>#REF!</v>
      </c>
    </row>
    <row r="772" spans="1:14" ht="25.5" hidden="1" customHeight="1" x14ac:dyDescent="0.2">
      <c r="A772" s="213" t="s">
        <v>185</v>
      </c>
      <c r="B772" s="225">
        <v>801</v>
      </c>
      <c r="C772" s="206" t="s">
        <v>194</v>
      </c>
      <c r="D772" s="206" t="s">
        <v>192</v>
      </c>
      <c r="E772" s="206" t="s">
        <v>184</v>
      </c>
      <c r="F772" s="206"/>
      <c r="G772" s="210"/>
      <c r="H772" s="210"/>
      <c r="I772" s="211" t="e">
        <f>I773</f>
        <v>#REF!</v>
      </c>
      <c r="J772" s="211" t="e">
        <f>J773</f>
        <v>#REF!</v>
      </c>
      <c r="K772" s="211" t="e">
        <f>K773</f>
        <v>#REF!</v>
      </c>
      <c r="L772" s="211" t="e">
        <f>L773</f>
        <v>#REF!</v>
      </c>
      <c r="M772" s="211" t="e">
        <f t="shared" ref="M772:N772" si="432">M773</f>
        <v>#REF!</v>
      </c>
      <c r="N772" s="211" t="e">
        <f t="shared" si="432"/>
        <v>#REF!</v>
      </c>
    </row>
    <row r="773" spans="1:14" ht="12.75" hidden="1" customHeight="1" x14ac:dyDescent="0.2">
      <c r="A773" s="213" t="s">
        <v>63</v>
      </c>
      <c r="B773" s="225">
        <v>801</v>
      </c>
      <c r="C773" s="206" t="s">
        <v>194</v>
      </c>
      <c r="D773" s="206" t="s">
        <v>192</v>
      </c>
      <c r="E773" s="206" t="s">
        <v>184</v>
      </c>
      <c r="F773" s="206" t="s">
        <v>64</v>
      </c>
      <c r="G773" s="210"/>
      <c r="H773" s="210"/>
      <c r="I773" s="211" t="e">
        <f>#REF!+G773</f>
        <v>#REF!</v>
      </c>
      <c r="J773" s="211" t="e">
        <f>G773+I773</f>
        <v>#REF!</v>
      </c>
      <c r="K773" s="211" t="e">
        <f>H773+I773</f>
        <v>#REF!</v>
      </c>
      <c r="L773" s="211" t="e">
        <f>H773+J773</f>
        <v>#REF!</v>
      </c>
      <c r="M773" s="211" t="e">
        <f t="shared" ref="M773:N773" si="433">I773+K773</f>
        <v>#REF!</v>
      </c>
      <c r="N773" s="211" t="e">
        <f t="shared" si="433"/>
        <v>#REF!</v>
      </c>
    </row>
    <row r="774" spans="1:14" s="19" customFormat="1" ht="30" customHeight="1" x14ac:dyDescent="0.2">
      <c r="A774" s="299" t="s">
        <v>255</v>
      </c>
      <c r="B774" s="203">
        <v>801</v>
      </c>
      <c r="C774" s="204" t="s">
        <v>194</v>
      </c>
      <c r="D774" s="204" t="s">
        <v>212</v>
      </c>
      <c r="E774" s="204"/>
      <c r="F774" s="204"/>
      <c r="G774" s="229">
        <f>G775+G791+G793+G798+G803</f>
        <v>0</v>
      </c>
      <c r="H774" s="229">
        <f>H793+H798+H803+H797</f>
        <v>3126</v>
      </c>
      <c r="I774" s="229">
        <f>I793+I798+I803+I797</f>
        <v>-22</v>
      </c>
      <c r="J774" s="229">
        <f>J793+J798+J803+J797</f>
        <v>3104</v>
      </c>
      <c r="K774" s="229">
        <f>K793+K798+K803+K797+K800</f>
        <v>-103</v>
      </c>
      <c r="L774" s="229">
        <f>L793+L798+L803+L797+L800</f>
        <v>3391</v>
      </c>
      <c r="M774" s="229">
        <f t="shared" ref="M774" si="434">M793+M798+M803+M797+M800</f>
        <v>230</v>
      </c>
      <c r="N774" s="229">
        <f>N793+N798+N803+N797+N800</f>
        <v>3621</v>
      </c>
    </row>
    <row r="775" spans="1:14" ht="36.75" hidden="1" customHeight="1" x14ac:dyDescent="0.2">
      <c r="A775" s="213" t="s">
        <v>951</v>
      </c>
      <c r="B775" s="225">
        <v>801</v>
      </c>
      <c r="C775" s="206" t="s">
        <v>194</v>
      </c>
      <c r="D775" s="206" t="s">
        <v>212</v>
      </c>
      <c r="E775" s="206" t="s">
        <v>486</v>
      </c>
      <c r="F775" s="206"/>
      <c r="G775" s="210"/>
      <c r="H775" s="210"/>
      <c r="I775" s="211">
        <f>I776+I777+I778</f>
        <v>-120</v>
      </c>
      <c r="J775" s="211" t="e">
        <f>J776+J777+J778</f>
        <v>#REF!</v>
      </c>
      <c r="K775" s="211">
        <f>K776+K777+K778</f>
        <v>-120</v>
      </c>
      <c r="L775" s="211" t="e">
        <f>L776+L777+L778</f>
        <v>#REF!</v>
      </c>
      <c r="M775" s="211" t="e">
        <f t="shared" ref="M775:N775" si="435">M776+M777+M778</f>
        <v>#REF!</v>
      </c>
      <c r="N775" s="211" t="e">
        <f t="shared" si="435"/>
        <v>#REF!</v>
      </c>
    </row>
    <row r="776" spans="1:14" ht="27" hidden="1" customHeight="1" x14ac:dyDescent="0.2">
      <c r="A776" s="213" t="s">
        <v>511</v>
      </c>
      <c r="B776" s="225">
        <v>801</v>
      </c>
      <c r="C776" s="206" t="s">
        <v>194</v>
      </c>
      <c r="D776" s="206" t="s">
        <v>212</v>
      </c>
      <c r="E776" s="206" t="s">
        <v>522</v>
      </c>
      <c r="F776" s="206" t="s">
        <v>94</v>
      </c>
      <c r="G776" s="210"/>
      <c r="H776" s="210"/>
      <c r="I776" s="211">
        <v>-10</v>
      </c>
      <c r="J776" s="211" t="e">
        <f>#REF!+I776</f>
        <v>#REF!</v>
      </c>
      <c r="K776" s="211">
        <v>-10</v>
      </c>
      <c r="L776" s="211" t="e">
        <f>#REF!+J776</f>
        <v>#REF!</v>
      </c>
      <c r="M776" s="211" t="e">
        <f>#REF!+K776</f>
        <v>#REF!</v>
      </c>
      <c r="N776" s="211" t="e">
        <f>#REF!+L776</f>
        <v>#REF!</v>
      </c>
    </row>
    <row r="777" spans="1:14" ht="27.75" hidden="1" customHeight="1" x14ac:dyDescent="0.2">
      <c r="A777" s="213" t="s">
        <v>717</v>
      </c>
      <c r="B777" s="225">
        <v>801</v>
      </c>
      <c r="C777" s="206" t="s">
        <v>194</v>
      </c>
      <c r="D777" s="206" t="s">
        <v>212</v>
      </c>
      <c r="E777" s="206" t="s">
        <v>523</v>
      </c>
      <c r="F777" s="206" t="s">
        <v>94</v>
      </c>
      <c r="G777" s="210"/>
      <c r="H777" s="210"/>
      <c r="I777" s="211">
        <v>-10</v>
      </c>
      <c r="J777" s="211" t="e">
        <f>#REF!+I777</f>
        <v>#REF!</v>
      </c>
      <c r="K777" s="211">
        <v>-10</v>
      </c>
      <c r="L777" s="211" t="e">
        <f>#REF!+J777</f>
        <v>#REF!</v>
      </c>
      <c r="M777" s="211" t="e">
        <f>#REF!+K777</f>
        <v>#REF!</v>
      </c>
      <c r="N777" s="211" t="e">
        <f>#REF!+L777</f>
        <v>#REF!</v>
      </c>
    </row>
    <row r="778" spans="1:14" ht="15" hidden="1" x14ac:dyDescent="0.2">
      <c r="A778" s="213" t="s">
        <v>512</v>
      </c>
      <c r="B778" s="225">
        <v>801</v>
      </c>
      <c r="C778" s="206" t="s">
        <v>194</v>
      </c>
      <c r="D778" s="206" t="s">
        <v>212</v>
      </c>
      <c r="E778" s="206" t="s">
        <v>526</v>
      </c>
      <c r="F778" s="206" t="s">
        <v>94</v>
      </c>
      <c r="G778" s="210"/>
      <c r="H778" s="210"/>
      <c r="I778" s="211">
        <v>-100</v>
      </c>
      <c r="J778" s="211" t="e">
        <f>#REF!+I778</f>
        <v>#REF!</v>
      </c>
      <c r="K778" s="211">
        <v>-100</v>
      </c>
      <c r="L778" s="211" t="e">
        <f>#REF!+J778</f>
        <v>#REF!</v>
      </c>
      <c r="M778" s="211" t="e">
        <f>#REF!+K778</f>
        <v>#REF!</v>
      </c>
      <c r="N778" s="211" t="e">
        <f>#REF!+L778</f>
        <v>#REF!</v>
      </c>
    </row>
    <row r="779" spans="1:14" ht="15" hidden="1" x14ac:dyDescent="0.2">
      <c r="A779" s="213" t="s">
        <v>402</v>
      </c>
      <c r="B779" s="225">
        <v>801</v>
      </c>
      <c r="C779" s="206" t="s">
        <v>194</v>
      </c>
      <c r="D779" s="206" t="s">
        <v>212</v>
      </c>
      <c r="E779" s="206" t="s">
        <v>62</v>
      </c>
      <c r="F779" s="206"/>
      <c r="G779" s="210"/>
      <c r="H779" s="210"/>
      <c r="I779" s="211">
        <f>I780+I783+I787+I789+I785</f>
        <v>-120</v>
      </c>
      <c r="J779" s="211">
        <f>J780+J783+J787+J789+J785</f>
        <v>-120</v>
      </c>
      <c r="K779" s="211">
        <f>K780+K783+K787+K789+K785</f>
        <v>-120</v>
      </c>
      <c r="L779" s="211">
        <f>L780+L783+L787+L789+L785</f>
        <v>-120</v>
      </c>
      <c r="M779" s="211">
        <f t="shared" ref="M779:N779" si="436">M780+M783+M787+M789+M785</f>
        <v>-240</v>
      </c>
      <c r="N779" s="211">
        <f t="shared" si="436"/>
        <v>-240</v>
      </c>
    </row>
    <row r="780" spans="1:14" ht="45" hidden="1" x14ac:dyDescent="0.2">
      <c r="A780" s="213" t="s">
        <v>376</v>
      </c>
      <c r="B780" s="203">
        <v>801</v>
      </c>
      <c r="C780" s="206" t="s">
        <v>194</v>
      </c>
      <c r="D780" s="206" t="s">
        <v>212</v>
      </c>
      <c r="E780" s="206" t="s">
        <v>177</v>
      </c>
      <c r="F780" s="206"/>
      <c r="G780" s="210"/>
      <c r="H780" s="210"/>
      <c r="I780" s="211"/>
      <c r="J780" s="211">
        <f>J782+J781</f>
        <v>0</v>
      </c>
      <c r="K780" s="211"/>
      <c r="L780" s="211">
        <f>L782+L781</f>
        <v>0</v>
      </c>
      <c r="M780" s="211">
        <f t="shared" ref="M780:N780" si="437">M782+M781</f>
        <v>0</v>
      </c>
      <c r="N780" s="211">
        <f t="shared" si="437"/>
        <v>0</v>
      </c>
    </row>
    <row r="781" spans="1:14" ht="15" hidden="1" x14ac:dyDescent="0.2">
      <c r="A781" s="213" t="s">
        <v>93</v>
      </c>
      <c r="B781" s="225">
        <v>801</v>
      </c>
      <c r="C781" s="206" t="s">
        <v>194</v>
      </c>
      <c r="D781" s="206" t="s">
        <v>212</v>
      </c>
      <c r="E781" s="206" t="s">
        <v>177</v>
      </c>
      <c r="F781" s="206" t="s">
        <v>94</v>
      </c>
      <c r="G781" s="210"/>
      <c r="H781" s="210"/>
      <c r="I781" s="211"/>
      <c r="J781" s="211">
        <f>G781+I781</f>
        <v>0</v>
      </c>
      <c r="K781" s="211"/>
      <c r="L781" s="211">
        <f>H781+J781</f>
        <v>0</v>
      </c>
      <c r="M781" s="211">
        <f t="shared" ref="M781:N782" si="438">I781+K781</f>
        <v>0</v>
      </c>
      <c r="N781" s="211">
        <f t="shared" si="438"/>
        <v>0</v>
      </c>
    </row>
    <row r="782" spans="1:14" ht="12.75" hidden="1" customHeight="1" x14ac:dyDescent="0.2">
      <c r="A782" s="213" t="s">
        <v>93</v>
      </c>
      <c r="B782" s="225">
        <v>801</v>
      </c>
      <c r="C782" s="206" t="s">
        <v>194</v>
      </c>
      <c r="D782" s="206" t="s">
        <v>212</v>
      </c>
      <c r="E782" s="206" t="s">
        <v>177</v>
      </c>
      <c r="F782" s="206" t="s">
        <v>64</v>
      </c>
      <c r="G782" s="210"/>
      <c r="H782" s="210"/>
      <c r="I782" s="211"/>
      <c r="J782" s="211">
        <f>G782+I782</f>
        <v>0</v>
      </c>
      <c r="K782" s="211"/>
      <c r="L782" s="211">
        <f>H782+J782</f>
        <v>0</v>
      </c>
      <c r="M782" s="211">
        <f t="shared" si="438"/>
        <v>0</v>
      </c>
      <c r="N782" s="211">
        <f t="shared" si="438"/>
        <v>0</v>
      </c>
    </row>
    <row r="783" spans="1:14" ht="38.25" hidden="1" customHeight="1" x14ac:dyDescent="0.2">
      <c r="A783" s="213" t="s">
        <v>377</v>
      </c>
      <c r="B783" s="225">
        <v>801</v>
      </c>
      <c r="C783" s="206" t="s">
        <v>194</v>
      </c>
      <c r="D783" s="206" t="s">
        <v>212</v>
      </c>
      <c r="E783" s="206" t="s">
        <v>133</v>
      </c>
      <c r="F783" s="206"/>
      <c r="G783" s="210"/>
      <c r="H783" s="210"/>
      <c r="I783" s="211"/>
      <c r="J783" s="211">
        <f>J784</f>
        <v>0</v>
      </c>
      <c r="K783" s="211"/>
      <c r="L783" s="211">
        <f>L784</f>
        <v>0</v>
      </c>
      <c r="M783" s="211">
        <f t="shared" ref="M783:N783" si="439">M784</f>
        <v>0</v>
      </c>
      <c r="N783" s="211">
        <f t="shared" si="439"/>
        <v>0</v>
      </c>
    </row>
    <row r="784" spans="1:14" ht="24.75" hidden="1" customHeight="1" x14ac:dyDescent="0.2">
      <c r="A784" s="213" t="s">
        <v>93</v>
      </c>
      <c r="B784" s="225">
        <v>801</v>
      </c>
      <c r="C784" s="206" t="s">
        <v>194</v>
      </c>
      <c r="D784" s="206" t="s">
        <v>212</v>
      </c>
      <c r="E784" s="206" t="s">
        <v>133</v>
      </c>
      <c r="F784" s="206" t="s">
        <v>94</v>
      </c>
      <c r="G784" s="210"/>
      <c r="H784" s="210"/>
      <c r="I784" s="211"/>
      <c r="J784" s="211">
        <f>G784+I784</f>
        <v>0</v>
      </c>
      <c r="K784" s="211"/>
      <c r="L784" s="211">
        <f>H784+J784</f>
        <v>0</v>
      </c>
      <c r="M784" s="211">
        <f t="shared" ref="M784:N784" si="440">I784+K784</f>
        <v>0</v>
      </c>
      <c r="N784" s="211">
        <f t="shared" si="440"/>
        <v>0</v>
      </c>
    </row>
    <row r="785" spans="1:14" ht="16.5" hidden="1" customHeight="1" x14ac:dyDescent="0.2">
      <c r="A785" s="213" t="s">
        <v>972</v>
      </c>
      <c r="B785" s="225">
        <v>801</v>
      </c>
      <c r="C785" s="206" t="s">
        <v>194</v>
      </c>
      <c r="D785" s="206" t="s">
        <v>212</v>
      </c>
      <c r="E785" s="206" t="s">
        <v>546</v>
      </c>
      <c r="F785" s="206"/>
      <c r="G785" s="210"/>
      <c r="H785" s="210"/>
      <c r="I785" s="211">
        <f>I786</f>
        <v>-100</v>
      </c>
      <c r="J785" s="211">
        <f>J786</f>
        <v>-100</v>
      </c>
      <c r="K785" s="211">
        <f>K786</f>
        <v>-100</v>
      </c>
      <c r="L785" s="211">
        <f>L786</f>
        <v>-100</v>
      </c>
      <c r="M785" s="211">
        <f t="shared" ref="M785:N785" si="441">M786</f>
        <v>-200</v>
      </c>
      <c r="N785" s="211">
        <f t="shared" si="441"/>
        <v>-200</v>
      </c>
    </row>
    <row r="786" spans="1:14" ht="17.25" hidden="1" customHeight="1" x14ac:dyDescent="0.2">
      <c r="A786" s="213" t="s">
        <v>93</v>
      </c>
      <c r="B786" s="225">
        <v>801</v>
      </c>
      <c r="C786" s="206" t="s">
        <v>194</v>
      </c>
      <c r="D786" s="206" t="s">
        <v>212</v>
      </c>
      <c r="E786" s="206" t="s">
        <v>546</v>
      </c>
      <c r="F786" s="206" t="s">
        <v>94</v>
      </c>
      <c r="G786" s="210"/>
      <c r="H786" s="210"/>
      <c r="I786" s="211">
        <v>-100</v>
      </c>
      <c r="J786" s="211">
        <f>G786+I786</f>
        <v>-100</v>
      </c>
      <c r="K786" s="211">
        <v>-100</v>
      </c>
      <c r="L786" s="211">
        <f>H786+J786</f>
        <v>-100</v>
      </c>
      <c r="M786" s="211">
        <f t="shared" ref="M786:N786" si="442">I786+K786</f>
        <v>-200</v>
      </c>
      <c r="N786" s="211">
        <f t="shared" si="442"/>
        <v>-200</v>
      </c>
    </row>
    <row r="787" spans="1:14" ht="31.5" hidden="1" customHeight="1" x14ac:dyDescent="0.2">
      <c r="A787" s="213" t="s">
        <v>423</v>
      </c>
      <c r="B787" s="225">
        <v>801</v>
      </c>
      <c r="C787" s="206" t="s">
        <v>194</v>
      </c>
      <c r="D787" s="206" t="s">
        <v>212</v>
      </c>
      <c r="E787" s="206" t="s">
        <v>546</v>
      </c>
      <c r="F787" s="206"/>
      <c r="G787" s="210"/>
      <c r="H787" s="210"/>
      <c r="I787" s="211">
        <f>I788</f>
        <v>-10</v>
      </c>
      <c r="J787" s="211">
        <f>J789</f>
        <v>-10</v>
      </c>
      <c r="K787" s="211">
        <f>K788</f>
        <v>-10</v>
      </c>
      <c r="L787" s="211">
        <f>L789</f>
        <v>-10</v>
      </c>
      <c r="M787" s="211">
        <f t="shared" ref="M787:N787" si="443">M789</f>
        <v>-20</v>
      </c>
      <c r="N787" s="211">
        <f t="shared" si="443"/>
        <v>-20</v>
      </c>
    </row>
    <row r="788" spans="1:14" ht="18" hidden="1" customHeight="1" x14ac:dyDescent="0.2">
      <c r="A788" s="213" t="s">
        <v>93</v>
      </c>
      <c r="B788" s="225">
        <v>801</v>
      </c>
      <c r="C788" s="206" t="s">
        <v>194</v>
      </c>
      <c r="D788" s="206" t="s">
        <v>212</v>
      </c>
      <c r="E788" s="206" t="s">
        <v>546</v>
      </c>
      <c r="F788" s="206" t="s">
        <v>94</v>
      </c>
      <c r="G788" s="210"/>
      <c r="H788" s="210"/>
      <c r="I788" s="211">
        <v>-10</v>
      </c>
      <c r="J788" s="211">
        <f>G788+I788</f>
        <v>-10</v>
      </c>
      <c r="K788" s="211">
        <v>-10</v>
      </c>
      <c r="L788" s="211">
        <f>H788+J788</f>
        <v>-10</v>
      </c>
      <c r="M788" s="211">
        <f t="shared" ref="M788:N788" si="444">I788+K788</f>
        <v>-20</v>
      </c>
      <c r="N788" s="211">
        <f t="shared" si="444"/>
        <v>-20</v>
      </c>
    </row>
    <row r="789" spans="1:14" ht="27.75" hidden="1" customHeight="1" x14ac:dyDescent="0.2">
      <c r="A789" s="213" t="s">
        <v>719</v>
      </c>
      <c r="B789" s="225">
        <v>801</v>
      </c>
      <c r="C789" s="206" t="s">
        <v>194</v>
      </c>
      <c r="D789" s="206" t="s">
        <v>212</v>
      </c>
      <c r="E789" s="206" t="s">
        <v>431</v>
      </c>
      <c r="F789" s="206"/>
      <c r="G789" s="210"/>
      <c r="H789" s="210"/>
      <c r="I789" s="211">
        <f>I790</f>
        <v>-10</v>
      </c>
      <c r="J789" s="211">
        <f>J790</f>
        <v>-10</v>
      </c>
      <c r="K789" s="211">
        <f>K790</f>
        <v>-10</v>
      </c>
      <c r="L789" s="211">
        <f>L790</f>
        <v>-10</v>
      </c>
      <c r="M789" s="211">
        <f t="shared" ref="M789:N789" si="445">M790</f>
        <v>-20</v>
      </c>
      <c r="N789" s="211">
        <f t="shared" si="445"/>
        <v>-20</v>
      </c>
    </row>
    <row r="790" spans="1:14" ht="18.75" hidden="1" customHeight="1" x14ac:dyDescent="0.2">
      <c r="A790" s="213" t="s">
        <v>93</v>
      </c>
      <c r="B790" s="225">
        <v>801</v>
      </c>
      <c r="C790" s="206" t="s">
        <v>194</v>
      </c>
      <c r="D790" s="206" t="s">
        <v>212</v>
      </c>
      <c r="E790" s="206" t="s">
        <v>431</v>
      </c>
      <c r="F790" s="206" t="s">
        <v>94</v>
      </c>
      <c r="G790" s="210"/>
      <c r="H790" s="210"/>
      <c r="I790" s="211">
        <v>-10</v>
      </c>
      <c r="J790" s="211">
        <f>G790+I790</f>
        <v>-10</v>
      </c>
      <c r="K790" s="211">
        <v>-10</v>
      </c>
      <c r="L790" s="211">
        <f>H790+J790</f>
        <v>-10</v>
      </c>
      <c r="M790" s="211">
        <f t="shared" ref="M790:N790" si="446">I790+K790</f>
        <v>-20</v>
      </c>
      <c r="N790" s="211">
        <f t="shared" si="446"/>
        <v>-20</v>
      </c>
    </row>
    <row r="791" spans="1:14" ht="18.75" hidden="1" customHeight="1" x14ac:dyDescent="0.2">
      <c r="A791" s="213" t="s">
        <v>464</v>
      </c>
      <c r="B791" s="225">
        <v>801</v>
      </c>
      <c r="C791" s="206" t="s">
        <v>194</v>
      </c>
      <c r="D791" s="206" t="s">
        <v>212</v>
      </c>
      <c r="E791" s="206" t="s">
        <v>783</v>
      </c>
      <c r="F791" s="206"/>
      <c r="G791" s="210"/>
      <c r="H791" s="210"/>
      <c r="I791" s="211">
        <f>I792</f>
        <v>0</v>
      </c>
      <c r="J791" s="211" t="e">
        <f>J792</f>
        <v>#REF!</v>
      </c>
      <c r="K791" s="211">
        <f>K792</f>
        <v>0</v>
      </c>
      <c r="L791" s="211" t="e">
        <f>L792</f>
        <v>#REF!</v>
      </c>
      <c r="M791" s="211" t="e">
        <f t="shared" ref="M791:N791" si="447">M792</f>
        <v>#REF!</v>
      </c>
      <c r="N791" s="211" t="e">
        <f t="shared" si="447"/>
        <v>#REF!</v>
      </c>
    </row>
    <row r="792" spans="1:14" ht="18.75" hidden="1" customHeight="1" x14ac:dyDescent="0.2">
      <c r="A792" s="213" t="s">
        <v>318</v>
      </c>
      <c r="B792" s="225" t="s">
        <v>146</v>
      </c>
      <c r="C792" s="206" t="s">
        <v>194</v>
      </c>
      <c r="D792" s="206" t="s">
        <v>212</v>
      </c>
      <c r="E792" s="206" t="s">
        <v>783</v>
      </c>
      <c r="F792" s="206" t="s">
        <v>319</v>
      </c>
      <c r="G792" s="210"/>
      <c r="H792" s="210"/>
      <c r="I792" s="211">
        <v>0</v>
      </c>
      <c r="J792" s="211" t="e">
        <f>#REF!+I792</f>
        <v>#REF!</v>
      </c>
      <c r="K792" s="211">
        <v>0</v>
      </c>
      <c r="L792" s="211" t="e">
        <f>#REF!+J792</f>
        <v>#REF!</v>
      </c>
      <c r="M792" s="211" t="e">
        <f>#REF!+K792</f>
        <v>#REF!</v>
      </c>
      <c r="N792" s="211" t="e">
        <f>#REF!+L792</f>
        <v>#REF!</v>
      </c>
    </row>
    <row r="793" spans="1:14" ht="43.5" customHeight="1" x14ac:dyDescent="0.2">
      <c r="A793" s="213" t="s">
        <v>951</v>
      </c>
      <c r="B793" s="225">
        <v>801</v>
      </c>
      <c r="C793" s="206" t="s">
        <v>194</v>
      </c>
      <c r="D793" s="206" t="s">
        <v>212</v>
      </c>
      <c r="E793" s="206" t="s">
        <v>782</v>
      </c>
      <c r="F793" s="206"/>
      <c r="G793" s="211">
        <f>G794+G795+G796</f>
        <v>0</v>
      </c>
      <c r="H793" s="211">
        <f>H794+H795+H796</f>
        <v>120</v>
      </c>
      <c r="I793" s="211">
        <f>I794+I795+I796</f>
        <v>0</v>
      </c>
      <c r="J793" s="211">
        <f t="shared" ref="J793:J799" si="448">H793+I793</f>
        <v>120</v>
      </c>
      <c r="K793" s="211">
        <f>K794+K795+K796</f>
        <v>0</v>
      </c>
      <c r="L793" s="211">
        <f>L794+L795+L796</f>
        <v>70</v>
      </c>
      <c r="M793" s="211">
        <f t="shared" ref="M793:N793" si="449">M794+M795+M796</f>
        <v>-56</v>
      </c>
      <c r="N793" s="211">
        <f t="shared" si="449"/>
        <v>14</v>
      </c>
    </row>
    <row r="794" spans="1:14" ht="39.75" customHeight="1" x14ac:dyDescent="0.2">
      <c r="A794" s="213" t="s">
        <v>511</v>
      </c>
      <c r="B794" s="225">
        <v>801</v>
      </c>
      <c r="C794" s="206" t="s">
        <v>194</v>
      </c>
      <c r="D794" s="206" t="s">
        <v>212</v>
      </c>
      <c r="E794" s="206" t="s">
        <v>781</v>
      </c>
      <c r="F794" s="206" t="s">
        <v>94</v>
      </c>
      <c r="G794" s="210"/>
      <c r="H794" s="211">
        <v>10</v>
      </c>
      <c r="I794" s="211">
        <v>0</v>
      </c>
      <c r="J794" s="211">
        <f t="shared" si="448"/>
        <v>10</v>
      </c>
      <c r="K794" s="211">
        <v>0</v>
      </c>
      <c r="L794" s="211">
        <v>10</v>
      </c>
      <c r="M794" s="211">
        <v>-8</v>
      </c>
      <c r="N794" s="211">
        <f>L794+M794</f>
        <v>2</v>
      </c>
    </row>
    <row r="795" spans="1:14" ht="32.25" customHeight="1" x14ac:dyDescent="0.2">
      <c r="A795" s="213" t="s">
        <v>717</v>
      </c>
      <c r="B795" s="225">
        <v>801</v>
      </c>
      <c r="C795" s="206" t="s">
        <v>194</v>
      </c>
      <c r="D795" s="206" t="s">
        <v>212</v>
      </c>
      <c r="E795" s="206" t="s">
        <v>780</v>
      </c>
      <c r="F795" s="206" t="s">
        <v>94</v>
      </c>
      <c r="G795" s="210"/>
      <c r="H795" s="211">
        <v>10</v>
      </c>
      <c r="I795" s="211">
        <v>0</v>
      </c>
      <c r="J795" s="211">
        <f t="shared" si="448"/>
        <v>10</v>
      </c>
      <c r="K795" s="211">
        <v>0</v>
      </c>
      <c r="L795" s="211">
        <v>10</v>
      </c>
      <c r="M795" s="211">
        <v>-8</v>
      </c>
      <c r="N795" s="211">
        <f t="shared" ref="N795:N796" si="450">L795+M795</f>
        <v>2</v>
      </c>
    </row>
    <row r="796" spans="1:14" ht="18.75" customHeight="1" x14ac:dyDescent="0.2">
      <c r="A796" s="213" t="s">
        <v>512</v>
      </c>
      <c r="B796" s="225">
        <v>801</v>
      </c>
      <c r="C796" s="206" t="s">
        <v>194</v>
      </c>
      <c r="D796" s="206" t="s">
        <v>212</v>
      </c>
      <c r="E796" s="206" t="s">
        <v>779</v>
      </c>
      <c r="F796" s="206" t="s">
        <v>94</v>
      </c>
      <c r="G796" s="210"/>
      <c r="H796" s="211">
        <v>100</v>
      </c>
      <c r="I796" s="211">
        <v>0</v>
      </c>
      <c r="J796" s="211">
        <f t="shared" si="448"/>
        <v>100</v>
      </c>
      <c r="K796" s="211">
        <v>0</v>
      </c>
      <c r="L796" s="211">
        <v>50</v>
      </c>
      <c r="M796" s="211">
        <v>-40</v>
      </c>
      <c r="N796" s="211">
        <f t="shared" si="450"/>
        <v>10</v>
      </c>
    </row>
    <row r="797" spans="1:14" ht="27" hidden="1" customHeight="1" x14ac:dyDescent="0.2">
      <c r="A797" s="213" t="s">
        <v>464</v>
      </c>
      <c r="B797" s="225">
        <v>801</v>
      </c>
      <c r="C797" s="206" t="s">
        <v>194</v>
      </c>
      <c r="D797" s="206" t="s">
        <v>212</v>
      </c>
      <c r="E797" s="206" t="s">
        <v>853</v>
      </c>
      <c r="F797" s="206" t="s">
        <v>94</v>
      </c>
      <c r="G797" s="210"/>
      <c r="H797" s="211">
        <v>0</v>
      </c>
      <c r="I797" s="211">
        <v>9</v>
      </c>
      <c r="J797" s="211">
        <f t="shared" si="448"/>
        <v>9</v>
      </c>
      <c r="K797" s="211">
        <v>10</v>
      </c>
      <c r="L797" s="211">
        <v>0</v>
      </c>
      <c r="M797" s="211">
        <v>0</v>
      </c>
      <c r="N797" s="211">
        <v>0</v>
      </c>
    </row>
    <row r="798" spans="1:14" ht="30" customHeight="1" x14ac:dyDescent="0.2">
      <c r="A798" s="213" t="s">
        <v>464</v>
      </c>
      <c r="B798" s="225">
        <v>801</v>
      </c>
      <c r="C798" s="206" t="s">
        <v>194</v>
      </c>
      <c r="D798" s="206" t="s">
        <v>212</v>
      </c>
      <c r="E798" s="206" t="s">
        <v>853</v>
      </c>
      <c r="F798" s="206"/>
      <c r="G798" s="210"/>
      <c r="H798" s="211">
        <f>H799</f>
        <v>800</v>
      </c>
      <c r="I798" s="211">
        <f>I799</f>
        <v>-184</v>
      </c>
      <c r="J798" s="211">
        <f t="shared" si="448"/>
        <v>616</v>
      </c>
      <c r="K798" s="211">
        <f>K799</f>
        <v>-216</v>
      </c>
      <c r="L798" s="211">
        <f>L799</f>
        <v>650</v>
      </c>
      <c r="M798" s="211">
        <f t="shared" ref="M798:N798" si="451">M799</f>
        <v>-650</v>
      </c>
      <c r="N798" s="211">
        <f t="shared" si="451"/>
        <v>0</v>
      </c>
    </row>
    <row r="799" spans="1:14" ht="18.75" customHeight="1" x14ac:dyDescent="0.2">
      <c r="A799" s="213" t="s">
        <v>318</v>
      </c>
      <c r="B799" s="225" t="s">
        <v>146</v>
      </c>
      <c r="C799" s="206" t="s">
        <v>194</v>
      </c>
      <c r="D799" s="206" t="s">
        <v>212</v>
      </c>
      <c r="E799" s="206" t="s">
        <v>853</v>
      </c>
      <c r="F799" s="206" t="s">
        <v>319</v>
      </c>
      <c r="G799" s="210"/>
      <c r="H799" s="211">
        <v>800</v>
      </c>
      <c r="I799" s="211">
        <f>-175-9</f>
        <v>-184</v>
      </c>
      <c r="J799" s="211">
        <f t="shared" si="448"/>
        <v>616</v>
      </c>
      <c r="K799" s="211">
        <v>-216</v>
      </c>
      <c r="L799" s="211">
        <v>650</v>
      </c>
      <c r="M799" s="211">
        <v>-650</v>
      </c>
      <c r="N799" s="211">
        <f>L799+M799</f>
        <v>0</v>
      </c>
    </row>
    <row r="800" spans="1:14" ht="18.75" hidden="1" customHeight="1" x14ac:dyDescent="0.2">
      <c r="A800" s="213" t="s">
        <v>352</v>
      </c>
      <c r="B800" s="225">
        <v>801</v>
      </c>
      <c r="C800" s="206" t="s">
        <v>194</v>
      </c>
      <c r="D800" s="206" t="s">
        <v>212</v>
      </c>
      <c r="E800" s="206" t="s">
        <v>854</v>
      </c>
      <c r="F800" s="206"/>
      <c r="G800" s="210"/>
      <c r="H800" s="211"/>
      <c r="I800" s="211"/>
      <c r="J800" s="211"/>
      <c r="K800" s="211">
        <f>K801+K802</f>
        <v>206</v>
      </c>
      <c r="L800" s="211">
        <f>L801+L802</f>
        <v>0</v>
      </c>
      <c r="M800" s="211"/>
      <c r="N800" s="211">
        <f>N801+N802</f>
        <v>0</v>
      </c>
    </row>
    <row r="801" spans="1:14" ht="18.75" hidden="1" customHeight="1" x14ac:dyDescent="0.2">
      <c r="A801" s="213" t="s">
        <v>900</v>
      </c>
      <c r="B801" s="225">
        <v>801</v>
      </c>
      <c r="C801" s="206" t="s">
        <v>194</v>
      </c>
      <c r="D801" s="206" t="s">
        <v>212</v>
      </c>
      <c r="E801" s="206" t="s">
        <v>854</v>
      </c>
      <c r="F801" s="206" t="s">
        <v>102</v>
      </c>
      <c r="G801" s="210"/>
      <c r="H801" s="211"/>
      <c r="I801" s="211"/>
      <c r="J801" s="211"/>
      <c r="K801" s="211">
        <v>106</v>
      </c>
      <c r="L801" s="211">
        <v>0</v>
      </c>
      <c r="M801" s="211"/>
      <c r="N801" s="211">
        <v>0</v>
      </c>
    </row>
    <row r="802" spans="1:14" ht="18.75" hidden="1" customHeight="1" x14ac:dyDescent="0.2">
      <c r="A802" s="213" t="s">
        <v>93</v>
      </c>
      <c r="B802" s="225" t="s">
        <v>146</v>
      </c>
      <c r="C802" s="206" t="s">
        <v>194</v>
      </c>
      <c r="D802" s="206" t="s">
        <v>212</v>
      </c>
      <c r="E802" s="206" t="s">
        <v>854</v>
      </c>
      <c r="F802" s="206" t="s">
        <v>94</v>
      </c>
      <c r="G802" s="210"/>
      <c r="H802" s="211"/>
      <c r="I802" s="211"/>
      <c r="J802" s="211"/>
      <c r="K802" s="211">
        <v>100</v>
      </c>
      <c r="L802" s="211">
        <v>0</v>
      </c>
      <c r="M802" s="211"/>
      <c r="N802" s="211">
        <v>0</v>
      </c>
    </row>
    <row r="803" spans="1:14" ht="25.5" customHeight="1" x14ac:dyDescent="0.2">
      <c r="A803" s="213" t="s">
        <v>873</v>
      </c>
      <c r="B803" s="225" t="s">
        <v>146</v>
      </c>
      <c r="C803" s="206" t="s">
        <v>194</v>
      </c>
      <c r="D803" s="206" t="s">
        <v>212</v>
      </c>
      <c r="E803" s="206" t="s">
        <v>812</v>
      </c>
      <c r="F803" s="206"/>
      <c r="G803" s="280">
        <f>G804+G807+G808+G806</f>
        <v>0</v>
      </c>
      <c r="H803" s="211">
        <f t="shared" ref="H803:K803" si="452">H804+H806+H807+H808+H805</f>
        <v>2206</v>
      </c>
      <c r="I803" s="211">
        <f t="shared" si="452"/>
        <v>153</v>
      </c>
      <c r="J803" s="211">
        <f t="shared" si="452"/>
        <v>2359</v>
      </c>
      <c r="K803" s="211">
        <f t="shared" si="452"/>
        <v>-103</v>
      </c>
      <c r="L803" s="211">
        <f>L804+L806+L807+L808+L805+L809</f>
        <v>2671</v>
      </c>
      <c r="M803" s="211">
        <f t="shared" ref="M803:N803" si="453">M804+M806+M807+M808+M805+M809</f>
        <v>936</v>
      </c>
      <c r="N803" s="211">
        <f t="shared" si="453"/>
        <v>3607</v>
      </c>
    </row>
    <row r="804" spans="1:14" ht="24.75" customHeight="1" x14ac:dyDescent="0.2">
      <c r="A804" s="213" t="s">
        <v>810</v>
      </c>
      <c r="B804" s="225" t="s">
        <v>146</v>
      </c>
      <c r="C804" s="206" t="s">
        <v>194</v>
      </c>
      <c r="D804" s="206" t="s">
        <v>212</v>
      </c>
      <c r="E804" s="206" t="s">
        <v>812</v>
      </c>
      <c r="F804" s="206" t="s">
        <v>811</v>
      </c>
      <c r="G804" s="210"/>
      <c r="H804" s="211">
        <v>2123</v>
      </c>
      <c r="I804" s="211">
        <f>-373+118</f>
        <v>-255</v>
      </c>
      <c r="J804" s="211">
        <f>H804+I804</f>
        <v>1868</v>
      </c>
      <c r="K804" s="211">
        <v>-118</v>
      </c>
      <c r="L804" s="211">
        <v>1960</v>
      </c>
      <c r="M804" s="211">
        <v>745</v>
      </c>
      <c r="N804" s="211">
        <f>L804+M804</f>
        <v>2705</v>
      </c>
    </row>
    <row r="805" spans="1:14" ht="27.75" customHeight="1" x14ac:dyDescent="0.2">
      <c r="A805" s="267" t="s">
        <v>879</v>
      </c>
      <c r="B805" s="225" t="s">
        <v>146</v>
      </c>
      <c r="C805" s="206" t="s">
        <v>194</v>
      </c>
      <c r="D805" s="206" t="s">
        <v>212</v>
      </c>
      <c r="E805" s="206" t="s">
        <v>812</v>
      </c>
      <c r="F805" s="206" t="s">
        <v>878</v>
      </c>
      <c r="G805" s="210"/>
      <c r="H805" s="211">
        <v>0</v>
      </c>
      <c r="I805" s="211">
        <f>373+35</f>
        <v>408</v>
      </c>
      <c r="J805" s="211">
        <f>H805+I805</f>
        <v>408</v>
      </c>
      <c r="K805" s="211">
        <v>15</v>
      </c>
      <c r="L805" s="211">
        <v>590</v>
      </c>
      <c r="M805" s="211">
        <v>227</v>
      </c>
      <c r="N805" s="211">
        <f t="shared" ref="N805:N809" si="454">L805+M805</f>
        <v>817</v>
      </c>
    </row>
    <row r="806" spans="1:14" ht="18.75" customHeight="1" x14ac:dyDescent="0.2">
      <c r="A806" s="213" t="s">
        <v>931</v>
      </c>
      <c r="B806" s="225" t="s">
        <v>146</v>
      </c>
      <c r="C806" s="206" t="s">
        <v>194</v>
      </c>
      <c r="D806" s="206" t="s">
        <v>212</v>
      </c>
      <c r="E806" s="206" t="s">
        <v>812</v>
      </c>
      <c r="F806" s="206" t="s">
        <v>898</v>
      </c>
      <c r="G806" s="210"/>
      <c r="H806" s="211">
        <v>28</v>
      </c>
      <c r="I806" s="211">
        <v>0</v>
      </c>
      <c r="J806" s="211">
        <f>H806+I806</f>
        <v>28</v>
      </c>
      <c r="K806" s="211">
        <v>0</v>
      </c>
      <c r="L806" s="211">
        <v>53</v>
      </c>
      <c r="M806" s="211">
        <v>-53</v>
      </c>
      <c r="N806" s="211">
        <f t="shared" si="454"/>
        <v>0</v>
      </c>
    </row>
    <row r="807" spans="1:14" ht="18.75" customHeight="1" x14ac:dyDescent="0.2">
      <c r="A807" s="213" t="s">
        <v>99</v>
      </c>
      <c r="B807" s="225" t="s">
        <v>146</v>
      </c>
      <c r="C807" s="206" t="s">
        <v>194</v>
      </c>
      <c r="D807" s="206" t="s">
        <v>212</v>
      </c>
      <c r="E807" s="206" t="s">
        <v>812</v>
      </c>
      <c r="F807" s="206" t="s">
        <v>100</v>
      </c>
      <c r="G807" s="210"/>
      <c r="H807" s="211">
        <v>50</v>
      </c>
      <c r="I807" s="211">
        <v>0</v>
      </c>
      <c r="J807" s="211">
        <f>H807+I807</f>
        <v>50</v>
      </c>
      <c r="K807" s="211">
        <v>0</v>
      </c>
      <c r="L807" s="211">
        <v>0</v>
      </c>
      <c r="M807" s="211">
        <v>85</v>
      </c>
      <c r="N807" s="211">
        <f t="shared" si="454"/>
        <v>85</v>
      </c>
    </row>
    <row r="808" spans="1:14" ht="18.75" customHeight="1" x14ac:dyDescent="0.2">
      <c r="A808" s="213" t="s">
        <v>93</v>
      </c>
      <c r="B808" s="225" t="s">
        <v>146</v>
      </c>
      <c r="C808" s="206" t="s">
        <v>194</v>
      </c>
      <c r="D808" s="206" t="s">
        <v>212</v>
      </c>
      <c r="E808" s="206" t="s">
        <v>812</v>
      </c>
      <c r="F808" s="206" t="s">
        <v>94</v>
      </c>
      <c r="G808" s="210"/>
      <c r="H808" s="211">
        <v>5</v>
      </c>
      <c r="I808" s="211">
        <v>0</v>
      </c>
      <c r="J808" s="211">
        <f>H808+I808</f>
        <v>5</v>
      </c>
      <c r="K808" s="211">
        <v>0</v>
      </c>
      <c r="L808" s="211">
        <v>68</v>
      </c>
      <c r="M808" s="211">
        <v>-68</v>
      </c>
      <c r="N808" s="211">
        <f t="shared" si="454"/>
        <v>0</v>
      </c>
    </row>
    <row r="809" spans="1:14" ht="18.75" customHeight="1" x14ac:dyDescent="0.2">
      <c r="A809" s="213" t="s">
        <v>103</v>
      </c>
      <c r="B809" s="225" t="s">
        <v>146</v>
      </c>
      <c r="C809" s="206" t="s">
        <v>194</v>
      </c>
      <c r="D809" s="206" t="s">
        <v>212</v>
      </c>
      <c r="E809" s="206" t="s">
        <v>812</v>
      </c>
      <c r="F809" s="206" t="s">
        <v>104</v>
      </c>
      <c r="G809" s="210"/>
      <c r="H809" s="211"/>
      <c r="I809" s="211"/>
      <c r="J809" s="211"/>
      <c r="K809" s="211"/>
      <c r="L809" s="211">
        <v>0</v>
      </c>
      <c r="M809" s="211">
        <v>0</v>
      </c>
      <c r="N809" s="211">
        <f t="shared" si="454"/>
        <v>0</v>
      </c>
    </row>
    <row r="810" spans="1:14" ht="32.25" customHeight="1" x14ac:dyDescent="0.2">
      <c r="A810" s="299" t="s">
        <v>48</v>
      </c>
      <c r="B810" s="203">
        <v>801</v>
      </c>
      <c r="C810" s="204" t="s">
        <v>194</v>
      </c>
      <c r="D810" s="204" t="s">
        <v>208</v>
      </c>
      <c r="E810" s="204"/>
      <c r="F810" s="204"/>
      <c r="G810" s="218"/>
      <c r="H810" s="229">
        <f t="shared" ref="H810:K810" si="455">H811</f>
        <v>18</v>
      </c>
      <c r="I810" s="229">
        <f t="shared" si="455"/>
        <v>0</v>
      </c>
      <c r="J810" s="229">
        <f t="shared" si="455"/>
        <v>18</v>
      </c>
      <c r="K810" s="229">
        <f t="shared" si="455"/>
        <v>0</v>
      </c>
      <c r="L810" s="229">
        <f>L811+L814+L815</f>
        <v>22.22</v>
      </c>
      <c r="M810" s="229">
        <f t="shared" ref="M810" si="456">M811+M814+M815</f>
        <v>-22.22</v>
      </c>
      <c r="N810" s="229">
        <f>N811+N814+N815</f>
        <v>0</v>
      </c>
    </row>
    <row r="811" spans="1:14" ht="29.25" customHeight="1" x14ac:dyDescent="0.2">
      <c r="A811" s="213" t="s">
        <v>818</v>
      </c>
      <c r="B811" s="225">
        <v>801</v>
      </c>
      <c r="C811" s="206" t="s">
        <v>194</v>
      </c>
      <c r="D811" s="206" t="s">
        <v>208</v>
      </c>
      <c r="E811" s="206" t="s">
        <v>821</v>
      </c>
      <c r="F811" s="206"/>
      <c r="G811" s="211">
        <f>G812+G813</f>
        <v>0</v>
      </c>
      <c r="H811" s="211">
        <f>H812+H813</f>
        <v>18</v>
      </c>
      <c r="I811" s="211">
        <f>I812+I813</f>
        <v>0</v>
      </c>
      <c r="J811" s="211">
        <f>H811+I811</f>
        <v>18</v>
      </c>
      <c r="K811" s="211">
        <f>K812+K813</f>
        <v>0</v>
      </c>
      <c r="L811" s="211">
        <f>L812+L813</f>
        <v>22.22</v>
      </c>
      <c r="M811" s="211">
        <f t="shared" ref="M811:N811" si="457">M812+M813</f>
        <v>-22.22</v>
      </c>
      <c r="N811" s="211">
        <f t="shared" si="457"/>
        <v>0</v>
      </c>
    </row>
    <row r="812" spans="1:14" ht="18.75" customHeight="1" x14ac:dyDescent="0.2">
      <c r="A812" s="213" t="s">
        <v>93</v>
      </c>
      <c r="B812" s="225">
        <v>801</v>
      </c>
      <c r="C812" s="206" t="s">
        <v>194</v>
      </c>
      <c r="D812" s="206" t="s">
        <v>208</v>
      </c>
      <c r="E812" s="206" t="s">
        <v>821</v>
      </c>
      <c r="F812" s="206" t="s">
        <v>94</v>
      </c>
      <c r="G812" s="210"/>
      <c r="H812" s="211">
        <v>16.2</v>
      </c>
      <c r="I812" s="211">
        <v>0</v>
      </c>
      <c r="J812" s="211">
        <f>H812+I812</f>
        <v>16.2</v>
      </c>
      <c r="K812" s="211">
        <v>0</v>
      </c>
      <c r="L812" s="211">
        <v>20</v>
      </c>
      <c r="M812" s="211">
        <v>-20</v>
      </c>
      <c r="N812" s="211">
        <f>L812+M812</f>
        <v>0</v>
      </c>
    </row>
    <row r="813" spans="1:14" ht="29.25" customHeight="1" x14ac:dyDescent="0.2">
      <c r="A813" s="213" t="s">
        <v>819</v>
      </c>
      <c r="B813" s="225">
        <v>801</v>
      </c>
      <c r="C813" s="206" t="s">
        <v>194</v>
      </c>
      <c r="D813" s="206" t="s">
        <v>208</v>
      </c>
      <c r="E813" s="206" t="s">
        <v>820</v>
      </c>
      <c r="F813" s="206" t="s">
        <v>94</v>
      </c>
      <c r="G813" s="210"/>
      <c r="H813" s="211">
        <v>1.8</v>
      </c>
      <c r="I813" s="211">
        <v>0</v>
      </c>
      <c r="J813" s="211">
        <f>H813+I813</f>
        <v>1.8</v>
      </c>
      <c r="K813" s="211">
        <v>0</v>
      </c>
      <c r="L813" s="211">
        <v>2.2200000000000002</v>
      </c>
      <c r="M813" s="211">
        <v>-2.2200000000000002</v>
      </c>
      <c r="N813" s="211">
        <f>L813+M813</f>
        <v>0</v>
      </c>
    </row>
    <row r="814" spans="1:14" ht="29.25" hidden="1" customHeight="1" x14ac:dyDescent="0.2">
      <c r="A814" s="213" t="s">
        <v>512</v>
      </c>
      <c r="B814" s="225">
        <v>801</v>
      </c>
      <c r="C814" s="206" t="s">
        <v>194</v>
      </c>
      <c r="D814" s="206" t="s">
        <v>208</v>
      </c>
      <c r="E814" s="206" t="s">
        <v>779</v>
      </c>
      <c r="F814" s="206" t="s">
        <v>94</v>
      </c>
      <c r="G814" s="210"/>
      <c r="H814" s="211"/>
      <c r="I814" s="211"/>
      <c r="J814" s="211"/>
      <c r="K814" s="211"/>
      <c r="L814" s="211">
        <v>0</v>
      </c>
      <c r="M814" s="211">
        <v>0</v>
      </c>
      <c r="N814" s="211">
        <f t="shared" ref="N814:N815" si="458">L814+M814</f>
        <v>0</v>
      </c>
    </row>
    <row r="815" spans="1:14" ht="27" hidden="1" customHeight="1" x14ac:dyDescent="0.2">
      <c r="A815" s="213" t="s">
        <v>992</v>
      </c>
      <c r="B815" s="225">
        <v>801</v>
      </c>
      <c r="C815" s="206" t="s">
        <v>194</v>
      </c>
      <c r="D815" s="206" t="s">
        <v>208</v>
      </c>
      <c r="E815" s="206" t="s">
        <v>993</v>
      </c>
      <c r="F815" s="206" t="s">
        <v>94</v>
      </c>
      <c r="G815" s="210"/>
      <c r="H815" s="211"/>
      <c r="I815" s="211"/>
      <c r="J815" s="211"/>
      <c r="K815" s="211"/>
      <c r="L815" s="211">
        <v>0</v>
      </c>
      <c r="M815" s="211">
        <v>0</v>
      </c>
      <c r="N815" s="211">
        <f t="shared" si="458"/>
        <v>0</v>
      </c>
    </row>
    <row r="816" spans="1:14" s="19" customFormat="1" ht="14.25" x14ac:dyDescent="0.2">
      <c r="A816" s="299" t="s">
        <v>306</v>
      </c>
      <c r="B816" s="203">
        <v>801</v>
      </c>
      <c r="C816" s="204" t="s">
        <v>196</v>
      </c>
      <c r="D816" s="204"/>
      <c r="E816" s="204"/>
      <c r="F816" s="204"/>
      <c r="G816" s="229" t="e">
        <f>G817+G827+G836+G840</f>
        <v>#REF!</v>
      </c>
      <c r="H816" s="229">
        <f>H817+H827+H836+H840</f>
        <v>18217.97</v>
      </c>
      <c r="I816" s="229">
        <f>I817+I827+I836+I840</f>
        <v>-3146.1800000000003</v>
      </c>
      <c r="J816" s="229">
        <f>J817+J827+J836+J840</f>
        <v>15071.789999999999</v>
      </c>
      <c r="K816" s="229">
        <f>K817+K827+K836+K840</f>
        <v>3765.9959999999996</v>
      </c>
      <c r="L816" s="229">
        <f>L817+L836+L840</f>
        <v>14950.08</v>
      </c>
      <c r="M816" s="229">
        <f>M817+M836+M840</f>
        <v>-3706.38</v>
      </c>
      <c r="N816" s="229">
        <f>N817+N836+N840</f>
        <v>11243.7</v>
      </c>
    </row>
    <row r="817" spans="1:14" ht="15" x14ac:dyDescent="0.2">
      <c r="A817" s="299" t="s">
        <v>217</v>
      </c>
      <c r="B817" s="203">
        <v>801</v>
      </c>
      <c r="C817" s="204" t="s">
        <v>196</v>
      </c>
      <c r="D817" s="204" t="s">
        <v>198</v>
      </c>
      <c r="E817" s="204"/>
      <c r="F817" s="204"/>
      <c r="G817" s="211" t="e">
        <f>#REF!+#REF!+G818+G821+G823+G825</f>
        <v>#REF!</v>
      </c>
      <c r="H817" s="229">
        <f>H818+H821+H823+H825</f>
        <v>2737.8</v>
      </c>
      <c r="I817" s="229">
        <f>I818+I821+I823+I825</f>
        <v>0</v>
      </c>
      <c r="J817" s="229">
        <f>J818+J821+J823+J825</f>
        <v>2737.8</v>
      </c>
      <c r="K817" s="229">
        <f>K818+K821+K823+K825</f>
        <v>-563.1</v>
      </c>
      <c r="L817" s="229">
        <f>L818+L821+L823+L825</f>
        <v>2511.4</v>
      </c>
      <c r="M817" s="229">
        <f t="shared" ref="M817:N817" si="459">M818+M821+M823+M825</f>
        <v>-347.9</v>
      </c>
      <c r="N817" s="229">
        <f t="shared" si="459"/>
        <v>2163.5</v>
      </c>
    </row>
    <row r="818" spans="1:14" ht="43.5" customHeight="1" x14ac:dyDescent="0.2">
      <c r="A818" s="213" t="s">
        <v>952</v>
      </c>
      <c r="B818" s="225">
        <v>801</v>
      </c>
      <c r="C818" s="206" t="s">
        <v>196</v>
      </c>
      <c r="D818" s="206" t="s">
        <v>198</v>
      </c>
      <c r="E818" s="206" t="s">
        <v>852</v>
      </c>
      <c r="F818" s="206"/>
      <c r="G818" s="210"/>
      <c r="H818" s="211">
        <f>H819+H820</f>
        <v>1395</v>
      </c>
      <c r="I818" s="211">
        <f>I819+I820</f>
        <v>0</v>
      </c>
      <c r="J818" s="211">
        <f t="shared" ref="J818:J826" si="460">H818+I818</f>
        <v>1395</v>
      </c>
      <c r="K818" s="211">
        <f>K819+K820</f>
        <v>0</v>
      </c>
      <c r="L818" s="211">
        <f>L819+L820</f>
        <v>1705</v>
      </c>
      <c r="M818" s="211">
        <f t="shared" ref="M818" si="461">M819+M820</f>
        <v>26</v>
      </c>
      <c r="N818" s="211">
        <f>N819+N820</f>
        <v>1731</v>
      </c>
    </row>
    <row r="819" spans="1:14" ht="20.25" customHeight="1" x14ac:dyDescent="0.2">
      <c r="A819" s="213" t="s">
        <v>95</v>
      </c>
      <c r="B819" s="225">
        <v>801</v>
      </c>
      <c r="C819" s="206" t="s">
        <v>196</v>
      </c>
      <c r="D819" s="206" t="s">
        <v>198</v>
      </c>
      <c r="E819" s="206" t="s">
        <v>852</v>
      </c>
      <c r="F819" s="206" t="s">
        <v>96</v>
      </c>
      <c r="G819" s="210"/>
      <c r="H819" s="211">
        <v>1395</v>
      </c>
      <c r="I819" s="211">
        <v>-122.1</v>
      </c>
      <c r="J819" s="211">
        <f t="shared" si="460"/>
        <v>1272.9000000000001</v>
      </c>
      <c r="K819" s="211">
        <v>0</v>
      </c>
      <c r="L819" s="211">
        <v>1309</v>
      </c>
      <c r="M819" s="211">
        <v>20</v>
      </c>
      <c r="N819" s="211">
        <f>L819+M819</f>
        <v>1329</v>
      </c>
    </row>
    <row r="820" spans="1:14" ht="35.25" customHeight="1" x14ac:dyDescent="0.2">
      <c r="A820" s="267" t="s">
        <v>877</v>
      </c>
      <c r="B820" s="225">
        <v>801</v>
      </c>
      <c r="C820" s="206" t="s">
        <v>196</v>
      </c>
      <c r="D820" s="206" t="s">
        <v>198</v>
      </c>
      <c r="E820" s="206" t="s">
        <v>852</v>
      </c>
      <c r="F820" s="206" t="s">
        <v>875</v>
      </c>
      <c r="G820" s="210"/>
      <c r="H820" s="211">
        <v>0</v>
      </c>
      <c r="I820" s="211">
        <v>122.1</v>
      </c>
      <c r="J820" s="211">
        <f t="shared" si="460"/>
        <v>122.1</v>
      </c>
      <c r="K820" s="211">
        <v>0</v>
      </c>
      <c r="L820" s="211">
        <v>396</v>
      </c>
      <c r="M820" s="211">
        <v>6</v>
      </c>
      <c r="N820" s="211">
        <f>L820+M820</f>
        <v>402</v>
      </c>
    </row>
    <row r="821" spans="1:14" ht="32.25" customHeight="1" x14ac:dyDescent="0.2">
      <c r="A821" s="213" t="s">
        <v>953</v>
      </c>
      <c r="B821" s="225">
        <v>801</v>
      </c>
      <c r="C821" s="206" t="s">
        <v>196</v>
      </c>
      <c r="D821" s="206" t="s">
        <v>198</v>
      </c>
      <c r="E821" s="206" t="s">
        <v>778</v>
      </c>
      <c r="F821" s="206"/>
      <c r="G821" s="210"/>
      <c r="H821" s="211">
        <f>H822</f>
        <v>300</v>
      </c>
      <c r="I821" s="211">
        <f>I822</f>
        <v>0</v>
      </c>
      <c r="J821" s="211">
        <f t="shared" si="460"/>
        <v>300</v>
      </c>
      <c r="K821" s="211">
        <f>K822</f>
        <v>0</v>
      </c>
      <c r="L821" s="211">
        <f>L822</f>
        <v>240</v>
      </c>
      <c r="M821" s="211">
        <f t="shared" ref="M821:N821" si="462">M822</f>
        <v>-230</v>
      </c>
      <c r="N821" s="211">
        <f t="shared" si="462"/>
        <v>10</v>
      </c>
    </row>
    <row r="822" spans="1:14" ht="20.25" customHeight="1" x14ac:dyDescent="0.2">
      <c r="A822" s="213" t="s">
        <v>701</v>
      </c>
      <c r="B822" s="225">
        <v>801</v>
      </c>
      <c r="C822" s="206" t="s">
        <v>196</v>
      </c>
      <c r="D822" s="206" t="s">
        <v>198</v>
      </c>
      <c r="E822" s="206" t="s">
        <v>778</v>
      </c>
      <c r="F822" s="206" t="s">
        <v>94</v>
      </c>
      <c r="G822" s="210"/>
      <c r="H822" s="211">
        <v>300</v>
      </c>
      <c r="I822" s="211">
        <v>0</v>
      </c>
      <c r="J822" s="211">
        <f t="shared" si="460"/>
        <v>300</v>
      </c>
      <c r="K822" s="211">
        <v>0</v>
      </c>
      <c r="L822" s="211">
        <v>240</v>
      </c>
      <c r="M822" s="211">
        <v>-230</v>
      </c>
      <c r="N822" s="211">
        <f>L822+M822</f>
        <v>10</v>
      </c>
    </row>
    <row r="823" spans="1:14" ht="58.5" customHeight="1" x14ac:dyDescent="0.2">
      <c r="A823" s="213" t="s">
        <v>774</v>
      </c>
      <c r="B823" s="225">
        <v>801</v>
      </c>
      <c r="C823" s="206" t="s">
        <v>196</v>
      </c>
      <c r="D823" s="206" t="s">
        <v>198</v>
      </c>
      <c r="E823" s="206" t="s">
        <v>777</v>
      </c>
      <c r="F823" s="206"/>
      <c r="G823" s="210"/>
      <c r="H823" s="211">
        <f>H824</f>
        <v>909</v>
      </c>
      <c r="I823" s="211">
        <f>I824</f>
        <v>0</v>
      </c>
      <c r="J823" s="211">
        <f t="shared" si="460"/>
        <v>909</v>
      </c>
      <c r="K823" s="211">
        <f>K824</f>
        <v>-563.1</v>
      </c>
      <c r="L823" s="211">
        <f>L824</f>
        <v>363.5</v>
      </c>
      <c r="M823" s="211">
        <f t="shared" ref="M823:N823" si="463">M824</f>
        <v>-133.4</v>
      </c>
      <c r="N823" s="211">
        <f t="shared" si="463"/>
        <v>230.1</v>
      </c>
    </row>
    <row r="824" spans="1:14" ht="20.25" customHeight="1" x14ac:dyDescent="0.2">
      <c r="A824" s="213" t="s">
        <v>995</v>
      </c>
      <c r="B824" s="225">
        <v>801</v>
      </c>
      <c r="C824" s="206" t="s">
        <v>196</v>
      </c>
      <c r="D824" s="206" t="s">
        <v>198</v>
      </c>
      <c r="E824" s="206" t="s">
        <v>777</v>
      </c>
      <c r="F824" s="206" t="s">
        <v>57</v>
      </c>
      <c r="G824" s="210"/>
      <c r="H824" s="211">
        <v>909</v>
      </c>
      <c r="I824" s="211">
        <v>0</v>
      </c>
      <c r="J824" s="211">
        <f t="shared" si="460"/>
        <v>909</v>
      </c>
      <c r="K824" s="211">
        <v>-563.1</v>
      </c>
      <c r="L824" s="211">
        <v>363.5</v>
      </c>
      <c r="M824" s="211">
        <v>-133.4</v>
      </c>
      <c r="N824" s="211">
        <f>L824+M824</f>
        <v>230.1</v>
      </c>
    </row>
    <row r="825" spans="1:14" ht="27.75" customHeight="1" x14ac:dyDescent="0.2">
      <c r="A825" s="213" t="s">
        <v>775</v>
      </c>
      <c r="B825" s="225">
        <v>801</v>
      </c>
      <c r="C825" s="206" t="s">
        <v>196</v>
      </c>
      <c r="D825" s="206" t="s">
        <v>198</v>
      </c>
      <c r="E825" s="206" t="s">
        <v>776</v>
      </c>
      <c r="F825" s="206"/>
      <c r="G825" s="210"/>
      <c r="H825" s="211">
        <f>H826</f>
        <v>133.80000000000001</v>
      </c>
      <c r="I825" s="211">
        <f>I826</f>
        <v>0</v>
      </c>
      <c r="J825" s="211">
        <f t="shared" si="460"/>
        <v>133.80000000000001</v>
      </c>
      <c r="K825" s="211">
        <f>K826</f>
        <v>0</v>
      </c>
      <c r="L825" s="211">
        <f>L826</f>
        <v>202.9</v>
      </c>
      <c r="M825" s="211">
        <f t="shared" ref="M825:N825" si="464">M826</f>
        <v>-10.5</v>
      </c>
      <c r="N825" s="211">
        <f t="shared" si="464"/>
        <v>192.4</v>
      </c>
    </row>
    <row r="826" spans="1:14" ht="20.25" customHeight="1" x14ac:dyDescent="0.2">
      <c r="A826" s="283" t="s">
        <v>995</v>
      </c>
      <c r="B826" s="225">
        <v>801</v>
      </c>
      <c r="C826" s="206" t="s">
        <v>196</v>
      </c>
      <c r="D826" s="206" t="s">
        <v>198</v>
      </c>
      <c r="E826" s="206" t="s">
        <v>776</v>
      </c>
      <c r="F826" s="206" t="s">
        <v>57</v>
      </c>
      <c r="G826" s="210"/>
      <c r="H826" s="211">
        <v>133.80000000000001</v>
      </c>
      <c r="I826" s="211">
        <v>0</v>
      </c>
      <c r="J826" s="211">
        <f t="shared" si="460"/>
        <v>133.80000000000001</v>
      </c>
      <c r="K826" s="211">
        <v>0</v>
      </c>
      <c r="L826" s="211">
        <v>202.9</v>
      </c>
      <c r="M826" s="211">
        <v>-10.5</v>
      </c>
      <c r="N826" s="211">
        <f>L826+M826</f>
        <v>192.4</v>
      </c>
    </row>
    <row r="827" spans="1:14" ht="15.75" hidden="1" customHeight="1" x14ac:dyDescent="0.2">
      <c r="A827" s="284" t="s">
        <v>218</v>
      </c>
      <c r="B827" s="203">
        <v>801</v>
      </c>
      <c r="C827" s="204" t="s">
        <v>196</v>
      </c>
      <c r="D827" s="204" t="s">
        <v>200</v>
      </c>
      <c r="E827" s="204"/>
      <c r="F827" s="204"/>
      <c r="G827" s="229">
        <f>G831+G833+G834</f>
        <v>0</v>
      </c>
      <c r="H827" s="229">
        <f>H831+H833+H834+H828</f>
        <v>2750.5699999999997</v>
      </c>
      <c r="I827" s="229">
        <f>I831+I833+I834+I828</f>
        <v>-1901.66</v>
      </c>
      <c r="J827" s="229">
        <f>H827+I827</f>
        <v>848.90999999999963</v>
      </c>
      <c r="K827" s="229">
        <f>K831+K833+K834+K828+K829</f>
        <v>8779.4</v>
      </c>
      <c r="L827" s="229">
        <f>L831+L833+L834+L828+L829</f>
        <v>-2044.5</v>
      </c>
      <c r="M827" s="229"/>
      <c r="N827" s="229">
        <f>N831+N833+N834+N828+N829</f>
        <v>0</v>
      </c>
    </row>
    <row r="828" spans="1:14" ht="19.5" hidden="1" customHeight="1" x14ac:dyDescent="0.2">
      <c r="A828" s="213" t="s">
        <v>519</v>
      </c>
      <c r="B828" s="225">
        <v>801</v>
      </c>
      <c r="C828" s="206" t="s">
        <v>196</v>
      </c>
      <c r="D828" s="206" t="s">
        <v>200</v>
      </c>
      <c r="E828" s="206" t="s">
        <v>800</v>
      </c>
      <c r="F828" s="206" t="s">
        <v>79</v>
      </c>
      <c r="G828" s="272"/>
      <c r="H828" s="229"/>
      <c r="I828" s="211">
        <v>142.84</v>
      </c>
      <c r="J828" s="211">
        <f>H828+I828</f>
        <v>142.84</v>
      </c>
      <c r="K828" s="211">
        <v>0</v>
      </c>
      <c r="L828" s="211">
        <v>0</v>
      </c>
      <c r="M828" s="211"/>
      <c r="N828" s="211">
        <v>0</v>
      </c>
    </row>
    <row r="829" spans="1:14" ht="19.5" hidden="1" customHeight="1" x14ac:dyDescent="0.2">
      <c r="A829" s="213" t="s">
        <v>902</v>
      </c>
      <c r="B829" s="225">
        <v>801</v>
      </c>
      <c r="C829" s="206" t="s">
        <v>196</v>
      </c>
      <c r="D829" s="206" t="s">
        <v>200</v>
      </c>
      <c r="E829" s="206" t="s">
        <v>901</v>
      </c>
      <c r="F829" s="206"/>
      <c r="G829" s="272"/>
      <c r="H829" s="229"/>
      <c r="I829" s="211"/>
      <c r="J829" s="211"/>
      <c r="K829" s="211">
        <f>K830</f>
        <v>9011.1</v>
      </c>
      <c r="L829" s="211">
        <f>L830</f>
        <v>0</v>
      </c>
      <c r="M829" s="211"/>
      <c r="N829" s="211">
        <f>N830</f>
        <v>0</v>
      </c>
    </row>
    <row r="830" spans="1:14" ht="19.5" hidden="1" customHeight="1" x14ac:dyDescent="0.2">
      <c r="A830" s="213" t="s">
        <v>900</v>
      </c>
      <c r="B830" s="225">
        <v>801</v>
      </c>
      <c r="C830" s="206" t="s">
        <v>196</v>
      </c>
      <c r="D830" s="206" t="s">
        <v>200</v>
      </c>
      <c r="E830" s="206" t="s">
        <v>901</v>
      </c>
      <c r="F830" s="206" t="s">
        <v>102</v>
      </c>
      <c r="G830" s="272"/>
      <c r="H830" s="229"/>
      <c r="I830" s="211"/>
      <c r="J830" s="211"/>
      <c r="K830" s="211">
        <v>9011.1</v>
      </c>
      <c r="L830" s="211">
        <v>0</v>
      </c>
      <c r="M830" s="211"/>
      <c r="N830" s="211">
        <v>0</v>
      </c>
    </row>
    <row r="831" spans="1:14" ht="63.75" hidden="1" customHeight="1" x14ac:dyDescent="0.2">
      <c r="A831" s="213" t="s">
        <v>816</v>
      </c>
      <c r="B831" s="225">
        <v>801</v>
      </c>
      <c r="C831" s="206" t="s">
        <v>196</v>
      </c>
      <c r="D831" s="206" t="s">
        <v>200</v>
      </c>
      <c r="E831" s="206" t="s">
        <v>817</v>
      </c>
      <c r="F831" s="206"/>
      <c r="G831" s="210"/>
      <c r="H831" s="211">
        <f>H832</f>
        <v>671.8</v>
      </c>
      <c r="I831" s="211">
        <f>I832</f>
        <v>0</v>
      </c>
      <c r="J831" s="211">
        <f>H831+I831</f>
        <v>671.8</v>
      </c>
      <c r="K831" s="211">
        <f>K832</f>
        <v>-231.7</v>
      </c>
      <c r="L831" s="211">
        <f>L832</f>
        <v>0</v>
      </c>
      <c r="M831" s="211"/>
      <c r="N831" s="211">
        <f>N832</f>
        <v>0</v>
      </c>
    </row>
    <row r="832" spans="1:14" ht="20.25" hidden="1" customHeight="1" x14ac:dyDescent="0.2">
      <c r="A832" s="213" t="s">
        <v>900</v>
      </c>
      <c r="B832" s="225">
        <v>801</v>
      </c>
      <c r="C832" s="206" t="s">
        <v>196</v>
      </c>
      <c r="D832" s="206" t="s">
        <v>200</v>
      </c>
      <c r="E832" s="206" t="s">
        <v>817</v>
      </c>
      <c r="F832" s="206" t="s">
        <v>102</v>
      </c>
      <c r="G832" s="210"/>
      <c r="H832" s="211">
        <v>671.8</v>
      </c>
      <c r="I832" s="211">
        <v>0</v>
      </c>
      <c r="J832" s="211">
        <f>H832+I832</f>
        <v>671.8</v>
      </c>
      <c r="K832" s="211">
        <v>-231.7</v>
      </c>
      <c r="L832" s="211">
        <v>0</v>
      </c>
      <c r="M832" s="211"/>
      <c r="N832" s="211">
        <v>0</v>
      </c>
    </row>
    <row r="833" spans="1:14" ht="26.25" hidden="1" customHeight="1" x14ac:dyDescent="0.2">
      <c r="A833" s="213" t="s">
        <v>900</v>
      </c>
      <c r="B833" s="225">
        <v>801</v>
      </c>
      <c r="C833" s="206" t="s">
        <v>196</v>
      </c>
      <c r="D833" s="206" t="s">
        <v>200</v>
      </c>
      <c r="E833" s="206" t="s">
        <v>840</v>
      </c>
      <c r="F833" s="206" t="s">
        <v>79</v>
      </c>
      <c r="G833" s="210"/>
      <c r="H833" s="211">
        <v>34.270000000000003</v>
      </c>
      <c r="I833" s="211">
        <v>0</v>
      </c>
      <c r="J833" s="211">
        <f>H833+I833</f>
        <v>34.270000000000003</v>
      </c>
      <c r="K833" s="211">
        <v>0</v>
      </c>
      <c r="L833" s="211">
        <v>0</v>
      </c>
      <c r="M833" s="211"/>
      <c r="N833" s="211">
        <v>0</v>
      </c>
    </row>
    <row r="834" spans="1:14" ht="56.25" hidden="1" customHeight="1" x14ac:dyDescent="0.2">
      <c r="A834" s="213" t="s">
        <v>900</v>
      </c>
      <c r="B834" s="225">
        <v>801</v>
      </c>
      <c r="C834" s="206" t="s">
        <v>196</v>
      </c>
      <c r="D834" s="206" t="s">
        <v>200</v>
      </c>
      <c r="E834" s="206" t="s">
        <v>861</v>
      </c>
      <c r="F834" s="206" t="s">
        <v>79</v>
      </c>
      <c r="G834" s="210"/>
      <c r="H834" s="211">
        <v>2044.5</v>
      </c>
      <c r="I834" s="211">
        <v>-2044.5</v>
      </c>
      <c r="J834" s="229">
        <f>H834+I834</f>
        <v>0</v>
      </c>
      <c r="K834" s="211">
        <v>0</v>
      </c>
      <c r="L834" s="229">
        <f>I834+J834</f>
        <v>-2044.5</v>
      </c>
      <c r="M834" s="229"/>
      <c r="N834" s="229">
        <f>J834+K834</f>
        <v>0</v>
      </c>
    </row>
    <row r="835" spans="1:14" ht="56.25" hidden="1" customHeight="1" x14ac:dyDescent="0.2">
      <c r="A835" s="213" t="s">
        <v>900</v>
      </c>
      <c r="B835" s="225">
        <v>801</v>
      </c>
      <c r="C835" s="206" t="s">
        <v>196</v>
      </c>
      <c r="D835" s="206" t="s">
        <v>200</v>
      </c>
      <c r="E835" s="206" t="s">
        <v>817</v>
      </c>
      <c r="F835" s="206" t="s">
        <v>102</v>
      </c>
      <c r="G835" s="210"/>
      <c r="H835" s="211">
        <v>671.8</v>
      </c>
      <c r="I835" s="211">
        <v>0</v>
      </c>
      <c r="J835" s="229">
        <v>0</v>
      </c>
      <c r="K835" s="211">
        <v>0</v>
      </c>
      <c r="L835" s="229">
        <f>I835+J835</f>
        <v>0</v>
      </c>
      <c r="M835" s="229"/>
      <c r="N835" s="229">
        <f>J835+K835</f>
        <v>0</v>
      </c>
    </row>
    <row r="836" spans="1:14" ht="17.25" customHeight="1" x14ac:dyDescent="0.2">
      <c r="A836" s="299" t="s">
        <v>374</v>
      </c>
      <c r="B836" s="204" t="s">
        <v>146</v>
      </c>
      <c r="C836" s="204" t="s">
        <v>196</v>
      </c>
      <c r="D836" s="204" t="s">
        <v>212</v>
      </c>
      <c r="E836" s="204"/>
      <c r="F836" s="204"/>
      <c r="G836" s="211" t="e">
        <f>#REF!+G837</f>
        <v>#REF!</v>
      </c>
      <c r="H836" s="211">
        <f t="shared" ref="H836:N836" si="465">H837</f>
        <v>3319.6</v>
      </c>
      <c r="I836" s="211">
        <f t="shared" si="465"/>
        <v>-495.14</v>
      </c>
      <c r="J836" s="211">
        <f t="shared" si="465"/>
        <v>2824.46</v>
      </c>
      <c r="K836" s="211">
        <f t="shared" si="465"/>
        <v>-955.1640000000001</v>
      </c>
      <c r="L836" s="229">
        <f t="shared" si="465"/>
        <v>5024.79</v>
      </c>
      <c r="M836" s="229">
        <f t="shared" si="465"/>
        <v>-974.59</v>
      </c>
      <c r="N836" s="229">
        <f t="shared" si="465"/>
        <v>4050.2</v>
      </c>
    </row>
    <row r="837" spans="1:14" ht="24" customHeight="1" x14ac:dyDescent="0.2">
      <c r="A837" s="213" t="s">
        <v>702</v>
      </c>
      <c r="B837" s="225">
        <v>801</v>
      </c>
      <c r="C837" s="206" t="s">
        <v>196</v>
      </c>
      <c r="D837" s="206" t="s">
        <v>212</v>
      </c>
      <c r="E837" s="206" t="s">
        <v>828</v>
      </c>
      <c r="F837" s="206"/>
      <c r="G837" s="210"/>
      <c r="H837" s="211">
        <f>H839</f>
        <v>3319.6</v>
      </c>
      <c r="I837" s="211">
        <f>I839</f>
        <v>-495.14</v>
      </c>
      <c r="J837" s="211">
        <f>H837+I837</f>
        <v>2824.46</v>
      </c>
      <c r="K837" s="211">
        <f>K839+K838</f>
        <v>-955.1640000000001</v>
      </c>
      <c r="L837" s="211">
        <f>L839+L838</f>
        <v>5024.79</v>
      </c>
      <c r="M837" s="211">
        <f t="shared" ref="M837:N837" si="466">M839+M838</f>
        <v>-974.59</v>
      </c>
      <c r="N837" s="211">
        <f t="shared" si="466"/>
        <v>4050.2</v>
      </c>
    </row>
    <row r="838" spans="1:14" ht="24" customHeight="1" x14ac:dyDescent="0.2">
      <c r="A838" s="213" t="s">
        <v>93</v>
      </c>
      <c r="B838" s="225">
        <v>801</v>
      </c>
      <c r="C838" s="206" t="s">
        <v>196</v>
      </c>
      <c r="D838" s="206" t="s">
        <v>212</v>
      </c>
      <c r="E838" s="206" t="s">
        <v>828</v>
      </c>
      <c r="F838" s="206" t="s">
        <v>94</v>
      </c>
      <c r="G838" s="210"/>
      <c r="H838" s="211"/>
      <c r="I838" s="211"/>
      <c r="J838" s="211"/>
      <c r="K838" s="211">
        <v>328.71600000000001</v>
      </c>
      <c r="L838" s="211">
        <v>5024.79</v>
      </c>
      <c r="M838" s="211">
        <v>-974.59</v>
      </c>
      <c r="N838" s="211">
        <f>L838+M838</f>
        <v>4050.2</v>
      </c>
    </row>
    <row r="839" spans="1:14" ht="17.25" hidden="1" customHeight="1" x14ac:dyDescent="0.2">
      <c r="A839" s="213" t="s">
        <v>78</v>
      </c>
      <c r="B839" s="225">
        <v>801</v>
      </c>
      <c r="C839" s="206" t="s">
        <v>196</v>
      </c>
      <c r="D839" s="206" t="s">
        <v>212</v>
      </c>
      <c r="E839" s="206" t="s">
        <v>828</v>
      </c>
      <c r="F839" s="206" t="s">
        <v>79</v>
      </c>
      <c r="G839" s="210"/>
      <c r="H839" s="211">
        <v>3319.6</v>
      </c>
      <c r="I839" s="211">
        <v>-495.14</v>
      </c>
      <c r="J839" s="211">
        <f>H839+I839</f>
        <v>2824.46</v>
      </c>
      <c r="K839" s="211">
        <v>-1283.8800000000001</v>
      </c>
      <c r="L839" s="211">
        <v>0</v>
      </c>
      <c r="M839" s="211"/>
      <c r="N839" s="211">
        <v>0</v>
      </c>
    </row>
    <row r="840" spans="1:14" ht="18.75" customHeight="1" x14ac:dyDescent="0.2">
      <c r="A840" s="299" t="s">
        <v>220</v>
      </c>
      <c r="B840" s="204" t="s">
        <v>146</v>
      </c>
      <c r="C840" s="204" t="s">
        <v>196</v>
      </c>
      <c r="D840" s="204">
        <v>12</v>
      </c>
      <c r="E840" s="204"/>
      <c r="F840" s="204"/>
      <c r="G840" s="211" t="e">
        <f>#REF!+#REF!+#REF!+#REF!+#REF!+G841+G845+G848</f>
        <v>#REF!</v>
      </c>
      <c r="H840" s="211">
        <f>H841+H845+H848</f>
        <v>9410</v>
      </c>
      <c r="I840" s="211">
        <f>I841+I845+I848</f>
        <v>-749.37999999999988</v>
      </c>
      <c r="J840" s="211">
        <f>J841+J845+J848</f>
        <v>8660.619999999999</v>
      </c>
      <c r="K840" s="211">
        <f>K841+K845+K848</f>
        <v>-3495.14</v>
      </c>
      <c r="L840" s="229">
        <f>L841+L845+L848+L847</f>
        <v>7413.8899999999994</v>
      </c>
      <c r="M840" s="229">
        <f t="shared" ref="M840:N840" si="467">M841+M845+M848+M847</f>
        <v>-2383.8900000000003</v>
      </c>
      <c r="N840" s="229">
        <f t="shared" si="467"/>
        <v>5030</v>
      </c>
    </row>
    <row r="841" spans="1:14" s="20" customFormat="1" ht="43.5" customHeight="1" x14ac:dyDescent="0.2">
      <c r="A841" s="213" t="s">
        <v>975</v>
      </c>
      <c r="B841" s="206" t="s">
        <v>146</v>
      </c>
      <c r="C841" s="206" t="s">
        <v>196</v>
      </c>
      <c r="D841" s="206" t="s">
        <v>205</v>
      </c>
      <c r="E841" s="206" t="s">
        <v>803</v>
      </c>
      <c r="F841" s="206"/>
      <c r="G841" s="210"/>
      <c r="H841" s="211">
        <f>H842+H843+H844</f>
        <v>6550</v>
      </c>
      <c r="I841" s="211">
        <f>I842+I843+I844</f>
        <v>-1212.8399999999999</v>
      </c>
      <c r="J841" s="211">
        <f>H841+I841</f>
        <v>5337.16</v>
      </c>
      <c r="K841" s="211">
        <f>K842+K843+K844</f>
        <v>-3495.14</v>
      </c>
      <c r="L841" s="211">
        <f>L842+L843+L844</f>
        <v>3381.89</v>
      </c>
      <c r="M841" s="211">
        <f t="shared" ref="M841:N841" si="468">M842+M843+M844</f>
        <v>-2361.8900000000003</v>
      </c>
      <c r="N841" s="211">
        <f t="shared" si="468"/>
        <v>1019.9999999999998</v>
      </c>
    </row>
    <row r="842" spans="1:14" s="20" customFormat="1" ht="20.25" customHeight="1" x14ac:dyDescent="0.2">
      <c r="A842" s="213" t="s">
        <v>517</v>
      </c>
      <c r="B842" s="206" t="s">
        <v>146</v>
      </c>
      <c r="C842" s="206" t="s">
        <v>196</v>
      </c>
      <c r="D842" s="206" t="s">
        <v>205</v>
      </c>
      <c r="E842" s="206" t="s">
        <v>802</v>
      </c>
      <c r="F842" s="206" t="s">
        <v>94</v>
      </c>
      <c r="G842" s="210"/>
      <c r="H842" s="211">
        <v>250</v>
      </c>
      <c r="I842" s="211">
        <v>0</v>
      </c>
      <c r="J842" s="211">
        <f t="shared" ref="J842:J849" si="469">H842+I842</f>
        <v>250</v>
      </c>
      <c r="K842" s="211">
        <v>0</v>
      </c>
      <c r="L842" s="211">
        <v>200</v>
      </c>
      <c r="M842" s="211">
        <v>-190</v>
      </c>
      <c r="N842" s="211">
        <f>L842+M842</f>
        <v>10</v>
      </c>
    </row>
    <row r="843" spans="1:14" s="20" customFormat="1" ht="18.75" customHeight="1" x14ac:dyDescent="0.2">
      <c r="A843" s="213" t="s">
        <v>518</v>
      </c>
      <c r="B843" s="206" t="s">
        <v>146</v>
      </c>
      <c r="C843" s="206" t="s">
        <v>196</v>
      </c>
      <c r="D843" s="206" t="s">
        <v>205</v>
      </c>
      <c r="E843" s="206" t="s">
        <v>801</v>
      </c>
      <c r="F843" s="206" t="s">
        <v>79</v>
      </c>
      <c r="G843" s="210"/>
      <c r="H843" s="211">
        <v>300</v>
      </c>
      <c r="I843" s="211">
        <v>0</v>
      </c>
      <c r="J843" s="211">
        <f t="shared" si="469"/>
        <v>300</v>
      </c>
      <c r="K843" s="211">
        <v>0</v>
      </c>
      <c r="L843" s="211">
        <v>240</v>
      </c>
      <c r="M843" s="211">
        <v>-230</v>
      </c>
      <c r="N843" s="211">
        <f t="shared" ref="N843:N844" si="470">L843+M843</f>
        <v>10</v>
      </c>
    </row>
    <row r="844" spans="1:14" s="20" customFormat="1" ht="27.75" customHeight="1" x14ac:dyDescent="0.2">
      <c r="A844" s="213" t="s">
        <v>519</v>
      </c>
      <c r="B844" s="206" t="s">
        <v>146</v>
      </c>
      <c r="C844" s="206" t="s">
        <v>196</v>
      </c>
      <c r="D844" s="206" t="s">
        <v>205</v>
      </c>
      <c r="E844" s="206" t="s">
        <v>800</v>
      </c>
      <c r="F844" s="206" t="s">
        <v>79</v>
      </c>
      <c r="G844" s="210"/>
      <c r="H844" s="211">
        <v>6000</v>
      </c>
      <c r="I844" s="211">
        <f>-1000-20-50-142.84</f>
        <v>-1212.8399999999999</v>
      </c>
      <c r="J844" s="211">
        <f t="shared" si="469"/>
        <v>4787.16</v>
      </c>
      <c r="K844" s="211">
        <v>-3495.14</v>
      </c>
      <c r="L844" s="211">
        <v>2941.89</v>
      </c>
      <c r="M844" s="211">
        <v>-1941.89</v>
      </c>
      <c r="N844" s="211">
        <f t="shared" si="470"/>
        <v>999.99999999999977</v>
      </c>
    </row>
    <row r="845" spans="1:14" s="20" customFormat="1" ht="27.75" customHeight="1" x14ac:dyDescent="0.2">
      <c r="A845" s="213" t="s">
        <v>703</v>
      </c>
      <c r="B845" s="206" t="s">
        <v>146</v>
      </c>
      <c r="C845" s="206" t="s">
        <v>196</v>
      </c>
      <c r="D845" s="206" t="s">
        <v>205</v>
      </c>
      <c r="E845" s="206" t="s">
        <v>799</v>
      </c>
      <c r="F845" s="206"/>
      <c r="G845" s="210"/>
      <c r="H845" s="211">
        <f>H846</f>
        <v>100</v>
      </c>
      <c r="I845" s="211">
        <f>I846</f>
        <v>0</v>
      </c>
      <c r="J845" s="211">
        <f t="shared" si="469"/>
        <v>100</v>
      </c>
      <c r="K845" s="211">
        <f>K846</f>
        <v>0</v>
      </c>
      <c r="L845" s="211">
        <f>L846</f>
        <v>50</v>
      </c>
      <c r="M845" s="211">
        <f t="shared" ref="M845:N845" si="471">M846</f>
        <v>-40</v>
      </c>
      <c r="N845" s="211">
        <f t="shared" si="471"/>
        <v>10</v>
      </c>
    </row>
    <row r="846" spans="1:14" s="20" customFormat="1" ht="18" customHeight="1" x14ac:dyDescent="0.2">
      <c r="A846" s="213" t="s">
        <v>93</v>
      </c>
      <c r="B846" s="206" t="s">
        <v>146</v>
      </c>
      <c r="C846" s="206" t="s">
        <v>196</v>
      </c>
      <c r="D846" s="206" t="s">
        <v>205</v>
      </c>
      <c r="E846" s="206" t="s">
        <v>799</v>
      </c>
      <c r="F846" s="206" t="s">
        <v>94</v>
      </c>
      <c r="G846" s="210"/>
      <c r="H846" s="211">
        <v>100</v>
      </c>
      <c r="I846" s="211">
        <v>0</v>
      </c>
      <c r="J846" s="211">
        <f t="shared" si="469"/>
        <v>100</v>
      </c>
      <c r="K846" s="211">
        <v>0</v>
      </c>
      <c r="L846" s="211">
        <v>50</v>
      </c>
      <c r="M846" s="211">
        <v>-40</v>
      </c>
      <c r="N846" s="211">
        <f>L846+M846</f>
        <v>10</v>
      </c>
    </row>
    <row r="847" spans="1:14" s="20" customFormat="1" ht="39" customHeight="1" x14ac:dyDescent="0.2">
      <c r="A847" s="213" t="s">
        <v>983</v>
      </c>
      <c r="B847" s="206" t="s">
        <v>146</v>
      </c>
      <c r="C847" s="206" t="s">
        <v>196</v>
      </c>
      <c r="D847" s="206" t="s">
        <v>205</v>
      </c>
      <c r="E847" s="206" t="s">
        <v>976</v>
      </c>
      <c r="F847" s="206" t="s">
        <v>94</v>
      </c>
      <c r="G847" s="210"/>
      <c r="H847" s="211"/>
      <c r="I847" s="211"/>
      <c r="J847" s="211"/>
      <c r="K847" s="211"/>
      <c r="L847" s="211">
        <v>700</v>
      </c>
      <c r="M847" s="211">
        <v>0</v>
      </c>
      <c r="N847" s="211">
        <f>L847+M847</f>
        <v>700</v>
      </c>
    </row>
    <row r="848" spans="1:14" s="20" customFormat="1" ht="30.75" customHeight="1" x14ac:dyDescent="0.2">
      <c r="A848" s="213" t="s">
        <v>519</v>
      </c>
      <c r="B848" s="206" t="s">
        <v>146</v>
      </c>
      <c r="C848" s="206" t="s">
        <v>196</v>
      </c>
      <c r="D848" s="206" t="s">
        <v>205</v>
      </c>
      <c r="E848" s="206" t="s">
        <v>798</v>
      </c>
      <c r="F848" s="206"/>
      <c r="G848" s="210"/>
      <c r="H848" s="211">
        <f>H849</f>
        <v>2760</v>
      </c>
      <c r="I848" s="211">
        <f>I849</f>
        <v>463.46</v>
      </c>
      <c r="J848" s="211">
        <f t="shared" si="469"/>
        <v>3223.46</v>
      </c>
      <c r="K848" s="211">
        <f>K849</f>
        <v>0</v>
      </c>
      <c r="L848" s="211">
        <f>L849</f>
        <v>3282</v>
      </c>
      <c r="M848" s="211">
        <f t="shared" ref="M848:N848" si="472">M849</f>
        <v>18</v>
      </c>
      <c r="N848" s="211">
        <f t="shared" si="472"/>
        <v>3300</v>
      </c>
    </row>
    <row r="849" spans="1:14" s="20" customFormat="1" ht="31.5" customHeight="1" x14ac:dyDescent="0.2">
      <c r="A849" s="213" t="s">
        <v>76</v>
      </c>
      <c r="B849" s="206" t="s">
        <v>146</v>
      </c>
      <c r="C849" s="206" t="s">
        <v>196</v>
      </c>
      <c r="D849" s="206" t="s">
        <v>205</v>
      </c>
      <c r="E849" s="206" t="s">
        <v>798</v>
      </c>
      <c r="F849" s="206" t="s">
        <v>77</v>
      </c>
      <c r="G849" s="210"/>
      <c r="H849" s="211">
        <v>2760</v>
      </c>
      <c r="I849" s="211">
        <v>463.46</v>
      </c>
      <c r="J849" s="211">
        <f t="shared" si="469"/>
        <v>3223.46</v>
      </c>
      <c r="K849" s="211">
        <v>0</v>
      </c>
      <c r="L849" s="211">
        <v>3282</v>
      </c>
      <c r="M849" s="211">
        <v>18</v>
      </c>
      <c r="N849" s="211">
        <f>L849+M849</f>
        <v>3300</v>
      </c>
    </row>
    <row r="850" spans="1:14" s="19" customFormat="1" ht="14.25" x14ac:dyDescent="0.2">
      <c r="A850" s="299" t="s">
        <v>367</v>
      </c>
      <c r="B850" s="204" t="s">
        <v>146</v>
      </c>
      <c r="C850" s="204" t="s">
        <v>198</v>
      </c>
      <c r="D850" s="204"/>
      <c r="E850" s="204"/>
      <c r="F850" s="204"/>
      <c r="G850" s="218"/>
      <c r="H850" s="229">
        <f>H851+H858</f>
        <v>19347.54</v>
      </c>
      <c r="I850" s="229">
        <f>I858+I851</f>
        <v>15945.16</v>
      </c>
      <c r="J850" s="229">
        <f>J858+J851</f>
        <v>35292.699999999997</v>
      </c>
      <c r="K850" s="229">
        <f>K858+K851</f>
        <v>22489.670000000002</v>
      </c>
      <c r="L850" s="229">
        <f>L858+L936</f>
        <v>2347.6999999999998</v>
      </c>
      <c r="M850" s="229">
        <f>M858+M936+M851</f>
        <v>-653.10000000000014</v>
      </c>
      <c r="N850" s="229">
        <f>N858+N936+N851</f>
        <v>1694.6</v>
      </c>
    </row>
    <row r="851" spans="1:14" s="19" customFormat="1" ht="14.25" hidden="1" x14ac:dyDescent="0.2">
      <c r="A851" s="299" t="s">
        <v>222</v>
      </c>
      <c r="B851" s="204" t="s">
        <v>146</v>
      </c>
      <c r="C851" s="204" t="s">
        <v>198</v>
      </c>
      <c r="D851" s="204" t="s">
        <v>190</v>
      </c>
      <c r="E851" s="204"/>
      <c r="F851" s="204"/>
      <c r="G851" s="218">
        <v>0</v>
      </c>
      <c r="H851" s="229">
        <f>H854+H856</f>
        <v>12242.54</v>
      </c>
      <c r="I851" s="229">
        <f>I854+I856</f>
        <v>2798.58</v>
      </c>
      <c r="J851" s="229">
        <f>J854+J856</f>
        <v>15041.119999999999</v>
      </c>
      <c r="K851" s="229">
        <f>K854+K856+K852</f>
        <v>4416.32</v>
      </c>
      <c r="L851" s="229">
        <f>L854+L856+L852</f>
        <v>0</v>
      </c>
      <c r="M851" s="229">
        <f t="shared" ref="M851:N851" si="473">M854+M856+M852</f>
        <v>0</v>
      </c>
      <c r="N851" s="229">
        <f t="shared" si="473"/>
        <v>0</v>
      </c>
    </row>
    <row r="852" spans="1:14" s="20" customFormat="1" ht="30" hidden="1" x14ac:dyDescent="0.2">
      <c r="A852" s="213" t="s">
        <v>912</v>
      </c>
      <c r="B852" s="206" t="s">
        <v>146</v>
      </c>
      <c r="C852" s="206" t="s">
        <v>198</v>
      </c>
      <c r="D852" s="206" t="s">
        <v>190</v>
      </c>
      <c r="E852" s="206" t="s">
        <v>903</v>
      </c>
      <c r="F852" s="206"/>
      <c r="G852" s="210"/>
      <c r="H852" s="211"/>
      <c r="I852" s="211"/>
      <c r="J852" s="211"/>
      <c r="K852" s="211">
        <f>K853</f>
        <v>8101.4</v>
      </c>
      <c r="L852" s="211">
        <f>L853</f>
        <v>0</v>
      </c>
      <c r="M852" s="211">
        <f t="shared" ref="M852:N852" si="474">M853</f>
        <v>0</v>
      </c>
      <c r="N852" s="211">
        <f t="shared" si="474"/>
        <v>0</v>
      </c>
    </row>
    <row r="853" spans="1:14" s="20" customFormat="1" ht="30" hidden="1" x14ac:dyDescent="0.2">
      <c r="A853" s="213" t="s">
        <v>864</v>
      </c>
      <c r="B853" s="206" t="s">
        <v>146</v>
      </c>
      <c r="C853" s="206" t="s">
        <v>198</v>
      </c>
      <c r="D853" s="206" t="s">
        <v>190</v>
      </c>
      <c r="E853" s="206" t="s">
        <v>903</v>
      </c>
      <c r="F853" s="206" t="s">
        <v>865</v>
      </c>
      <c r="G853" s="210"/>
      <c r="H853" s="211"/>
      <c r="I853" s="211"/>
      <c r="J853" s="211"/>
      <c r="K853" s="211">
        <v>8101.4</v>
      </c>
      <c r="L853" s="211">
        <v>0</v>
      </c>
      <c r="M853" s="211">
        <v>0</v>
      </c>
      <c r="N853" s="211">
        <f>L853+M853</f>
        <v>0</v>
      </c>
    </row>
    <row r="854" spans="1:14" s="19" customFormat="1" ht="48" hidden="1" customHeight="1" x14ac:dyDescent="0.2">
      <c r="A854" s="213" t="s">
        <v>868</v>
      </c>
      <c r="B854" s="206" t="s">
        <v>146</v>
      </c>
      <c r="C854" s="206" t="s">
        <v>198</v>
      </c>
      <c r="D854" s="206" t="s">
        <v>190</v>
      </c>
      <c r="E854" s="206" t="s">
        <v>997</v>
      </c>
      <c r="F854" s="206"/>
      <c r="G854" s="210"/>
      <c r="H854" s="211">
        <f>H855</f>
        <v>134.54</v>
      </c>
      <c r="I854" s="211">
        <f>I855</f>
        <v>517.09</v>
      </c>
      <c r="J854" s="211">
        <f>H854+I854</f>
        <v>651.63</v>
      </c>
      <c r="K854" s="211">
        <f>K855</f>
        <v>0</v>
      </c>
      <c r="L854" s="211">
        <f>L855</f>
        <v>0</v>
      </c>
      <c r="M854" s="211">
        <f t="shared" ref="M854:N854" si="475">M855</f>
        <v>0</v>
      </c>
      <c r="N854" s="211">
        <f t="shared" si="475"/>
        <v>0</v>
      </c>
    </row>
    <row r="855" spans="1:14" s="19" customFormat="1" ht="30" hidden="1" x14ac:dyDescent="0.2">
      <c r="A855" s="213" t="s">
        <v>864</v>
      </c>
      <c r="B855" s="206" t="s">
        <v>146</v>
      </c>
      <c r="C855" s="206" t="s">
        <v>198</v>
      </c>
      <c r="D855" s="206" t="s">
        <v>190</v>
      </c>
      <c r="E855" s="206" t="s">
        <v>997</v>
      </c>
      <c r="F855" s="206" t="s">
        <v>865</v>
      </c>
      <c r="G855" s="210"/>
      <c r="H855" s="211">
        <v>134.54</v>
      </c>
      <c r="I855" s="211">
        <v>517.09</v>
      </c>
      <c r="J855" s="211">
        <f>H855+I855</f>
        <v>651.63</v>
      </c>
      <c r="K855" s="211">
        <v>0</v>
      </c>
      <c r="L855" s="211">
        <v>0</v>
      </c>
      <c r="M855" s="211">
        <v>0</v>
      </c>
      <c r="N855" s="211">
        <f t="shared" ref="N855:N857" si="476">L855+M855</f>
        <v>0</v>
      </c>
    </row>
    <row r="856" spans="1:14" s="19" customFormat="1" ht="60" hidden="1" x14ac:dyDescent="0.2">
      <c r="A856" s="213" t="s">
        <v>870</v>
      </c>
      <c r="B856" s="206" t="s">
        <v>146</v>
      </c>
      <c r="C856" s="206" t="s">
        <v>198</v>
      </c>
      <c r="D856" s="206" t="s">
        <v>190</v>
      </c>
      <c r="E856" s="206" t="s">
        <v>869</v>
      </c>
      <c r="F856" s="206"/>
      <c r="G856" s="210"/>
      <c r="H856" s="211">
        <f t="shared" ref="H856:N856" si="477">H857</f>
        <v>12108</v>
      </c>
      <c r="I856" s="211">
        <f t="shared" si="477"/>
        <v>2281.4899999999998</v>
      </c>
      <c r="J856" s="211">
        <f t="shared" si="477"/>
        <v>14389.49</v>
      </c>
      <c r="K856" s="211">
        <f t="shared" si="477"/>
        <v>-3685.08</v>
      </c>
      <c r="L856" s="211">
        <f t="shared" si="477"/>
        <v>0</v>
      </c>
      <c r="M856" s="211">
        <f t="shared" si="477"/>
        <v>0</v>
      </c>
      <c r="N856" s="211">
        <f t="shared" si="477"/>
        <v>0</v>
      </c>
    </row>
    <row r="857" spans="1:14" s="19" customFormat="1" ht="30" hidden="1" x14ac:dyDescent="0.2">
      <c r="A857" s="213" t="s">
        <v>864</v>
      </c>
      <c r="B857" s="206" t="s">
        <v>146</v>
      </c>
      <c r="C857" s="206" t="s">
        <v>198</v>
      </c>
      <c r="D857" s="206" t="s">
        <v>190</v>
      </c>
      <c r="E857" s="206" t="s">
        <v>869</v>
      </c>
      <c r="F857" s="206" t="s">
        <v>865</v>
      </c>
      <c r="G857" s="210"/>
      <c r="H857" s="210">
        <v>12108</v>
      </c>
      <c r="I857" s="211">
        <v>2281.4899999999998</v>
      </c>
      <c r="J857" s="211">
        <f>H857+I857</f>
        <v>14389.49</v>
      </c>
      <c r="K857" s="211">
        <v>-3685.08</v>
      </c>
      <c r="L857" s="211">
        <v>0</v>
      </c>
      <c r="M857" s="211">
        <v>0</v>
      </c>
      <c r="N857" s="211">
        <f t="shared" si="476"/>
        <v>0</v>
      </c>
    </row>
    <row r="858" spans="1:14" ht="15" x14ac:dyDescent="0.2">
      <c r="A858" s="299" t="s">
        <v>223</v>
      </c>
      <c r="B858" s="204" t="s">
        <v>146</v>
      </c>
      <c r="C858" s="204" t="s">
        <v>198</v>
      </c>
      <c r="D858" s="204" t="s">
        <v>192</v>
      </c>
      <c r="E858" s="204"/>
      <c r="F858" s="204"/>
      <c r="G858" s="211">
        <f>G859+G861+G914+G932</f>
        <v>0</v>
      </c>
      <c r="H858" s="229">
        <f t="shared" ref="H858:K858" si="478">H914</f>
        <v>7105</v>
      </c>
      <c r="I858" s="229">
        <f t="shared" si="478"/>
        <v>13146.58</v>
      </c>
      <c r="J858" s="229">
        <f t="shared" si="478"/>
        <v>20251.580000000002</v>
      </c>
      <c r="K858" s="229">
        <f t="shared" si="478"/>
        <v>18073.350000000002</v>
      </c>
      <c r="L858" s="229">
        <f>L914</f>
        <v>2200</v>
      </c>
      <c r="M858" s="229">
        <f t="shared" ref="M858:N858" si="479">M914</f>
        <v>-505.40000000000009</v>
      </c>
      <c r="N858" s="229">
        <f t="shared" si="479"/>
        <v>1694.6</v>
      </c>
    </row>
    <row r="859" spans="1:14" ht="25.5" hidden="1" customHeight="1" x14ac:dyDescent="0.2">
      <c r="A859" s="213" t="s">
        <v>521</v>
      </c>
      <c r="B859" s="206" t="s">
        <v>146</v>
      </c>
      <c r="C859" s="206" t="s">
        <v>198</v>
      </c>
      <c r="D859" s="206" t="s">
        <v>192</v>
      </c>
      <c r="E859" s="206" t="s">
        <v>723</v>
      </c>
      <c r="F859" s="206"/>
      <c r="G859" s="210"/>
      <c r="H859" s="210"/>
      <c r="I859" s="211">
        <f>I860</f>
        <v>-2200</v>
      </c>
      <c r="J859" s="211" t="e">
        <f>J860</f>
        <v>#REF!</v>
      </c>
      <c r="K859" s="211">
        <f>K860</f>
        <v>-2200</v>
      </c>
      <c r="L859" s="211" t="e">
        <f>L860</f>
        <v>#REF!</v>
      </c>
      <c r="M859" s="211" t="e">
        <f t="shared" ref="M859:N859" si="480">M860</f>
        <v>#REF!</v>
      </c>
      <c r="N859" s="211" t="e">
        <f t="shared" si="480"/>
        <v>#REF!</v>
      </c>
    </row>
    <row r="860" spans="1:14" ht="24" hidden="1" customHeight="1" x14ac:dyDescent="0.2">
      <c r="A860" s="213" t="s">
        <v>76</v>
      </c>
      <c r="B860" s="206" t="s">
        <v>146</v>
      </c>
      <c r="C860" s="206" t="s">
        <v>198</v>
      </c>
      <c r="D860" s="206" t="s">
        <v>192</v>
      </c>
      <c r="E860" s="206" t="s">
        <v>723</v>
      </c>
      <c r="F860" s="206" t="s">
        <v>77</v>
      </c>
      <c r="G860" s="210"/>
      <c r="H860" s="210"/>
      <c r="I860" s="211">
        <v>-2200</v>
      </c>
      <c r="J860" s="211" t="e">
        <f>#REF!+I860</f>
        <v>#REF!</v>
      </c>
      <c r="K860" s="211">
        <v>-2200</v>
      </c>
      <c r="L860" s="211" t="e">
        <f>#REF!+J860</f>
        <v>#REF!</v>
      </c>
      <c r="M860" s="211" t="e">
        <f>#REF!+K860</f>
        <v>#REF!</v>
      </c>
      <c r="N860" s="211" t="e">
        <f>#REF!+L860</f>
        <v>#REF!</v>
      </c>
    </row>
    <row r="861" spans="1:14" ht="55.5" hidden="1" customHeight="1" x14ac:dyDescent="0.2">
      <c r="A861" s="213" t="s">
        <v>954</v>
      </c>
      <c r="B861" s="206" t="s">
        <v>146</v>
      </c>
      <c r="C861" s="206" t="s">
        <v>198</v>
      </c>
      <c r="D861" s="206" t="s">
        <v>192</v>
      </c>
      <c r="E861" s="206" t="s">
        <v>455</v>
      </c>
      <c r="F861" s="204"/>
      <c r="G861" s="210"/>
      <c r="H861" s="210"/>
      <c r="I861" s="211">
        <f>I862+I864+I872</f>
        <v>-3650</v>
      </c>
      <c r="J861" s="211" t="e">
        <f>J862+J864+J872</f>
        <v>#REF!</v>
      </c>
      <c r="K861" s="211">
        <f>K862+K864+K872</f>
        <v>-3650</v>
      </c>
      <c r="L861" s="211" t="e">
        <f>L862+L864+L872</f>
        <v>#REF!</v>
      </c>
      <c r="M861" s="211" t="e">
        <f t="shared" ref="M861:N861" si="481">M862+M864+M872</f>
        <v>#REF!</v>
      </c>
      <c r="N861" s="211" t="e">
        <f t="shared" si="481"/>
        <v>#REF!</v>
      </c>
    </row>
    <row r="862" spans="1:14" s="20" customFormat="1" ht="15" hidden="1" x14ac:dyDescent="0.2">
      <c r="A862" s="213" t="s">
        <v>520</v>
      </c>
      <c r="B862" s="206" t="s">
        <v>146</v>
      </c>
      <c r="C862" s="206" t="s">
        <v>198</v>
      </c>
      <c r="D862" s="206" t="s">
        <v>192</v>
      </c>
      <c r="E862" s="206" t="s">
        <v>478</v>
      </c>
      <c r="F862" s="206"/>
      <c r="G862" s="210"/>
      <c r="H862" s="210"/>
      <c r="I862" s="211">
        <f>I863</f>
        <v>-550</v>
      </c>
      <c r="J862" s="211" t="e">
        <f>J863</f>
        <v>#REF!</v>
      </c>
      <c r="K862" s="211">
        <f>K863</f>
        <v>-550</v>
      </c>
      <c r="L862" s="211" t="e">
        <f>L863</f>
        <v>#REF!</v>
      </c>
      <c r="M862" s="211" t="e">
        <f t="shared" ref="M862:N862" si="482">M863</f>
        <v>#REF!</v>
      </c>
      <c r="N862" s="211" t="e">
        <f t="shared" si="482"/>
        <v>#REF!</v>
      </c>
    </row>
    <row r="863" spans="1:14" ht="24.75" hidden="1" customHeight="1" x14ac:dyDescent="0.2">
      <c r="A863" s="213" t="s">
        <v>93</v>
      </c>
      <c r="B863" s="206" t="s">
        <v>146</v>
      </c>
      <c r="C863" s="206" t="s">
        <v>198</v>
      </c>
      <c r="D863" s="206" t="s">
        <v>192</v>
      </c>
      <c r="E863" s="206" t="s">
        <v>478</v>
      </c>
      <c r="F863" s="206" t="s">
        <v>94</v>
      </c>
      <c r="G863" s="210"/>
      <c r="H863" s="210"/>
      <c r="I863" s="211">
        <v>-550</v>
      </c>
      <c r="J863" s="211" t="e">
        <f>#REF!+I863</f>
        <v>#REF!</v>
      </c>
      <c r="K863" s="211">
        <v>-550</v>
      </c>
      <c r="L863" s="211" t="e">
        <f>#REF!+J863</f>
        <v>#REF!</v>
      </c>
      <c r="M863" s="211" t="e">
        <f>#REF!+K863</f>
        <v>#REF!</v>
      </c>
      <c r="N863" s="211" t="e">
        <f>#REF!+L863</f>
        <v>#REF!</v>
      </c>
    </row>
    <row r="864" spans="1:14" ht="24.75" hidden="1" customHeight="1" x14ac:dyDescent="0.2">
      <c r="A864" s="213" t="s">
        <v>521</v>
      </c>
      <c r="B864" s="206" t="s">
        <v>146</v>
      </c>
      <c r="C864" s="206" t="s">
        <v>198</v>
      </c>
      <c r="D864" s="206" t="s">
        <v>192</v>
      </c>
      <c r="E864" s="206" t="s">
        <v>467</v>
      </c>
      <c r="F864" s="206"/>
      <c r="G864" s="210"/>
      <c r="H864" s="210"/>
      <c r="I864" s="211">
        <f>I865</f>
        <v>-1500</v>
      </c>
      <c r="J864" s="211" t="e">
        <f>J865</f>
        <v>#REF!</v>
      </c>
      <c r="K864" s="211">
        <f>K865</f>
        <v>-1500</v>
      </c>
      <c r="L864" s="211" t="e">
        <f>L865</f>
        <v>#REF!</v>
      </c>
      <c r="M864" s="211" t="e">
        <f t="shared" ref="M864:N864" si="483">M865</f>
        <v>#REF!</v>
      </c>
      <c r="N864" s="211" t="e">
        <f t="shared" si="483"/>
        <v>#REF!</v>
      </c>
    </row>
    <row r="865" spans="1:14" ht="24.75" hidden="1" customHeight="1" x14ac:dyDescent="0.2">
      <c r="A865" s="213" t="s">
        <v>93</v>
      </c>
      <c r="B865" s="206" t="s">
        <v>146</v>
      </c>
      <c r="C865" s="206" t="s">
        <v>198</v>
      </c>
      <c r="D865" s="206" t="s">
        <v>192</v>
      </c>
      <c r="E865" s="206" t="s">
        <v>467</v>
      </c>
      <c r="F865" s="206" t="s">
        <v>94</v>
      </c>
      <c r="G865" s="210"/>
      <c r="H865" s="210"/>
      <c r="I865" s="211">
        <v>-1500</v>
      </c>
      <c r="J865" s="211" t="e">
        <f>#REF!+I865</f>
        <v>#REF!</v>
      </c>
      <c r="K865" s="211">
        <v>-1500</v>
      </c>
      <c r="L865" s="211" t="e">
        <f>#REF!+J865</f>
        <v>#REF!</v>
      </c>
      <c r="M865" s="211" t="e">
        <f>#REF!+K865</f>
        <v>#REF!</v>
      </c>
      <c r="N865" s="211" t="e">
        <f>#REF!+L865</f>
        <v>#REF!</v>
      </c>
    </row>
    <row r="866" spans="1:14" ht="24.75" hidden="1" customHeight="1" x14ac:dyDescent="0.2">
      <c r="A866" s="213" t="s">
        <v>528</v>
      </c>
      <c r="B866" s="206" t="s">
        <v>146</v>
      </c>
      <c r="C866" s="206" t="s">
        <v>198</v>
      </c>
      <c r="D866" s="206" t="s">
        <v>192</v>
      </c>
      <c r="E866" s="206" t="s">
        <v>527</v>
      </c>
      <c r="F866" s="206"/>
      <c r="G866" s="210"/>
      <c r="H866" s="210"/>
      <c r="I866" s="211">
        <f>I867</f>
        <v>0</v>
      </c>
      <c r="J866" s="211">
        <f>J867</f>
        <v>0</v>
      </c>
      <c r="K866" s="211">
        <f>K867</f>
        <v>0</v>
      </c>
      <c r="L866" s="211">
        <f>L867</f>
        <v>0</v>
      </c>
      <c r="M866" s="211">
        <f t="shared" ref="M866:N866" si="484">M867</f>
        <v>0</v>
      </c>
      <c r="N866" s="211">
        <f t="shared" si="484"/>
        <v>0</v>
      </c>
    </row>
    <row r="867" spans="1:14" ht="24.75" hidden="1" customHeight="1" x14ac:dyDescent="0.2">
      <c r="A867" s="213" t="s">
        <v>93</v>
      </c>
      <c r="B867" s="206" t="s">
        <v>146</v>
      </c>
      <c r="C867" s="206" t="s">
        <v>198</v>
      </c>
      <c r="D867" s="206" t="s">
        <v>192</v>
      </c>
      <c r="E867" s="206" t="s">
        <v>527</v>
      </c>
      <c r="F867" s="206" t="s">
        <v>94</v>
      </c>
      <c r="G867" s="210"/>
      <c r="H867" s="210"/>
      <c r="I867" s="211">
        <v>0</v>
      </c>
      <c r="J867" s="211">
        <f>G867+I867</f>
        <v>0</v>
      </c>
      <c r="K867" s="211">
        <v>0</v>
      </c>
      <c r="L867" s="211">
        <f>H867+J867</f>
        <v>0</v>
      </c>
      <c r="M867" s="211">
        <f t="shared" ref="M867:N867" si="485">I867+K867</f>
        <v>0</v>
      </c>
      <c r="N867" s="211">
        <f t="shared" si="485"/>
        <v>0</v>
      </c>
    </row>
    <row r="868" spans="1:14" ht="24.75" hidden="1" customHeight="1" x14ac:dyDescent="0.2">
      <c r="A868" s="213" t="s">
        <v>1</v>
      </c>
      <c r="B868" s="206" t="s">
        <v>146</v>
      </c>
      <c r="C868" s="206" t="s">
        <v>198</v>
      </c>
      <c r="D868" s="206" t="s">
        <v>192</v>
      </c>
      <c r="E868" s="206" t="s">
        <v>2</v>
      </c>
      <c r="F868" s="206"/>
      <c r="G868" s="210"/>
      <c r="H868" s="210"/>
      <c r="I868" s="211">
        <f>I869</f>
        <v>0</v>
      </c>
      <c r="J868" s="211">
        <f>J869</f>
        <v>0</v>
      </c>
      <c r="K868" s="211">
        <f>K869</f>
        <v>0</v>
      </c>
      <c r="L868" s="211">
        <f>L869</f>
        <v>0</v>
      </c>
      <c r="M868" s="211">
        <f t="shared" ref="M868:N868" si="486">M869</f>
        <v>0</v>
      </c>
      <c r="N868" s="211">
        <f t="shared" si="486"/>
        <v>0</v>
      </c>
    </row>
    <row r="869" spans="1:14" ht="24.75" hidden="1" customHeight="1" x14ac:dyDescent="0.2">
      <c r="A869" s="213" t="s">
        <v>3</v>
      </c>
      <c r="B869" s="206" t="s">
        <v>146</v>
      </c>
      <c r="C869" s="206" t="s">
        <v>198</v>
      </c>
      <c r="D869" s="206" t="s">
        <v>192</v>
      </c>
      <c r="E869" s="206" t="s">
        <v>4</v>
      </c>
      <c r="F869" s="206"/>
      <c r="G869" s="210"/>
      <c r="H869" s="210"/>
      <c r="I869" s="211">
        <f>I870+I871</f>
        <v>0</v>
      </c>
      <c r="J869" s="211">
        <f>J870+J871</f>
        <v>0</v>
      </c>
      <c r="K869" s="211">
        <f>K870+K871</f>
        <v>0</v>
      </c>
      <c r="L869" s="211">
        <f>L870+L871</f>
        <v>0</v>
      </c>
      <c r="M869" s="211">
        <f t="shared" ref="M869:N869" si="487">M870+M871</f>
        <v>0</v>
      </c>
      <c r="N869" s="211">
        <f t="shared" si="487"/>
        <v>0</v>
      </c>
    </row>
    <row r="870" spans="1:14" ht="24.75" hidden="1" customHeight="1" x14ac:dyDescent="0.2">
      <c r="A870" s="213" t="s">
        <v>63</v>
      </c>
      <c r="B870" s="206" t="s">
        <v>146</v>
      </c>
      <c r="C870" s="206" t="s">
        <v>198</v>
      </c>
      <c r="D870" s="206" t="s">
        <v>192</v>
      </c>
      <c r="E870" s="206" t="s">
        <v>4</v>
      </c>
      <c r="F870" s="206" t="s">
        <v>64</v>
      </c>
      <c r="G870" s="210"/>
      <c r="H870" s="210"/>
      <c r="I870" s="211"/>
      <c r="J870" s="211">
        <f>G870+I870</f>
        <v>0</v>
      </c>
      <c r="K870" s="211"/>
      <c r="L870" s="211">
        <f>H870+J870</f>
        <v>0</v>
      </c>
      <c r="M870" s="211">
        <f t="shared" ref="M870:N871" si="488">I870+K870</f>
        <v>0</v>
      </c>
      <c r="N870" s="211">
        <f t="shared" si="488"/>
        <v>0</v>
      </c>
    </row>
    <row r="871" spans="1:14" ht="24.75" hidden="1" customHeight="1" x14ac:dyDescent="0.2">
      <c r="A871" s="213" t="s">
        <v>76</v>
      </c>
      <c r="B871" s="225">
        <v>801</v>
      </c>
      <c r="C871" s="206" t="s">
        <v>198</v>
      </c>
      <c r="D871" s="206" t="s">
        <v>192</v>
      </c>
      <c r="E871" s="206" t="s">
        <v>4</v>
      </c>
      <c r="F871" s="206" t="s">
        <v>77</v>
      </c>
      <c r="G871" s="210"/>
      <c r="H871" s="210"/>
      <c r="I871" s="211">
        <v>0</v>
      </c>
      <c r="J871" s="211">
        <f>G871+I871</f>
        <v>0</v>
      </c>
      <c r="K871" s="211">
        <v>0</v>
      </c>
      <c r="L871" s="211">
        <f>H871+J871</f>
        <v>0</v>
      </c>
      <c r="M871" s="211">
        <f t="shared" si="488"/>
        <v>0</v>
      </c>
      <c r="N871" s="211">
        <f t="shared" si="488"/>
        <v>0</v>
      </c>
    </row>
    <row r="872" spans="1:14" ht="24.75" hidden="1" customHeight="1" x14ac:dyDescent="0.2">
      <c r="A872" s="213" t="s">
        <v>528</v>
      </c>
      <c r="B872" s="206" t="s">
        <v>146</v>
      </c>
      <c r="C872" s="206" t="s">
        <v>198</v>
      </c>
      <c r="D872" s="206" t="s">
        <v>192</v>
      </c>
      <c r="E872" s="206" t="s">
        <v>527</v>
      </c>
      <c r="F872" s="206"/>
      <c r="G872" s="210"/>
      <c r="H872" s="210"/>
      <c r="I872" s="211">
        <f>I873</f>
        <v>-1600</v>
      </c>
      <c r="J872" s="211" t="e">
        <f>J873</f>
        <v>#REF!</v>
      </c>
      <c r="K872" s="211">
        <f>K873</f>
        <v>-1600</v>
      </c>
      <c r="L872" s="211" t="e">
        <f>L873</f>
        <v>#REF!</v>
      </c>
      <c r="M872" s="211" t="e">
        <f t="shared" ref="M872:N872" si="489">M873</f>
        <v>#REF!</v>
      </c>
      <c r="N872" s="211" t="e">
        <f t="shared" si="489"/>
        <v>#REF!</v>
      </c>
    </row>
    <row r="873" spans="1:14" ht="24.75" hidden="1" customHeight="1" x14ac:dyDescent="0.2">
      <c r="A873" s="213" t="s">
        <v>93</v>
      </c>
      <c r="B873" s="206" t="s">
        <v>146</v>
      </c>
      <c r="C873" s="206" t="s">
        <v>198</v>
      </c>
      <c r="D873" s="206" t="s">
        <v>192</v>
      </c>
      <c r="E873" s="206" t="s">
        <v>527</v>
      </c>
      <c r="F873" s="206" t="s">
        <v>94</v>
      </c>
      <c r="G873" s="210"/>
      <c r="H873" s="210"/>
      <c r="I873" s="211">
        <v>-1600</v>
      </c>
      <c r="J873" s="211" t="e">
        <f>#REF!+I873</f>
        <v>#REF!</v>
      </c>
      <c r="K873" s="211">
        <v>-1600</v>
      </c>
      <c r="L873" s="211" t="e">
        <f>#REF!+J873</f>
        <v>#REF!</v>
      </c>
      <c r="M873" s="211" t="e">
        <f>#REF!+K873</f>
        <v>#REF!</v>
      </c>
      <c r="N873" s="211" t="e">
        <f>#REF!+L873</f>
        <v>#REF!</v>
      </c>
    </row>
    <row r="874" spans="1:14" ht="17.25" hidden="1" customHeight="1" x14ac:dyDescent="0.2">
      <c r="A874" s="213" t="s">
        <v>402</v>
      </c>
      <c r="B874" s="225">
        <v>801</v>
      </c>
      <c r="C874" s="206" t="s">
        <v>198</v>
      </c>
      <c r="D874" s="206" t="s">
        <v>192</v>
      </c>
      <c r="E874" s="206" t="s">
        <v>62</v>
      </c>
      <c r="F874" s="206"/>
      <c r="G874" s="210"/>
      <c r="H874" s="210"/>
      <c r="I874" s="211">
        <f>I875+I877+I880+I883+I885+I887</f>
        <v>-1650</v>
      </c>
      <c r="J874" s="211">
        <f>J875+J877+J880+J883+J885+J887</f>
        <v>-1650</v>
      </c>
      <c r="K874" s="211">
        <f>K875+K877+K880+K883+K885+K887</f>
        <v>-1650</v>
      </c>
      <c r="L874" s="211">
        <f>L875+L877+L880+L883+L885+L887</f>
        <v>-1650</v>
      </c>
      <c r="M874" s="211">
        <f t="shared" ref="M874:N874" si="490">M875+M877+M880+M883+M885+M887</f>
        <v>-3300</v>
      </c>
      <c r="N874" s="211">
        <f t="shared" si="490"/>
        <v>-3300</v>
      </c>
    </row>
    <row r="875" spans="1:14" ht="30" hidden="1" x14ac:dyDescent="0.2">
      <c r="A875" s="213" t="s">
        <v>540</v>
      </c>
      <c r="B875" s="225">
        <v>801</v>
      </c>
      <c r="C875" s="206" t="s">
        <v>198</v>
      </c>
      <c r="D875" s="206" t="s">
        <v>192</v>
      </c>
      <c r="E875" s="206" t="s">
        <v>175</v>
      </c>
      <c r="F875" s="206"/>
      <c r="G875" s="210"/>
      <c r="H875" s="210"/>
      <c r="I875" s="211"/>
      <c r="J875" s="211">
        <f>J876</f>
        <v>0</v>
      </c>
      <c r="K875" s="211"/>
      <c r="L875" s="211">
        <f>L876</f>
        <v>0</v>
      </c>
      <c r="M875" s="211">
        <f t="shared" ref="M875:N875" si="491">M876</f>
        <v>0</v>
      </c>
      <c r="N875" s="211">
        <f t="shared" si="491"/>
        <v>0</v>
      </c>
    </row>
    <row r="876" spans="1:14" ht="15" hidden="1" x14ac:dyDescent="0.2">
      <c r="A876" s="213" t="s">
        <v>93</v>
      </c>
      <c r="B876" s="225">
        <v>801</v>
      </c>
      <c r="C876" s="206" t="s">
        <v>198</v>
      </c>
      <c r="D876" s="206" t="s">
        <v>192</v>
      </c>
      <c r="E876" s="206" t="s">
        <v>175</v>
      </c>
      <c r="F876" s="206" t="s">
        <v>94</v>
      </c>
      <c r="G876" s="210"/>
      <c r="H876" s="210"/>
      <c r="I876" s="211"/>
      <c r="J876" s="211">
        <f>G876+I876</f>
        <v>0</v>
      </c>
      <c r="K876" s="211"/>
      <c r="L876" s="211">
        <f>H876+J876</f>
        <v>0</v>
      </c>
      <c r="M876" s="211">
        <f t="shared" ref="M876:N876" si="492">I876+K876</f>
        <v>0</v>
      </c>
      <c r="N876" s="211">
        <f t="shared" si="492"/>
        <v>0</v>
      </c>
    </row>
    <row r="877" spans="1:14" ht="15" hidden="1" x14ac:dyDescent="0.2">
      <c r="A877" s="213" t="s">
        <v>541</v>
      </c>
      <c r="B877" s="225">
        <v>801</v>
      </c>
      <c r="C877" s="206" t="s">
        <v>198</v>
      </c>
      <c r="D877" s="206" t="s">
        <v>192</v>
      </c>
      <c r="E877" s="206" t="s">
        <v>179</v>
      </c>
      <c r="F877" s="206"/>
      <c r="G877" s="210"/>
      <c r="H877" s="210"/>
      <c r="I877" s="211"/>
      <c r="J877" s="211">
        <f>J879+J878</f>
        <v>0</v>
      </c>
      <c r="K877" s="211"/>
      <c r="L877" s="211">
        <f>L879+L878</f>
        <v>0</v>
      </c>
      <c r="M877" s="211">
        <f t="shared" ref="M877:N877" si="493">M879+M878</f>
        <v>0</v>
      </c>
      <c r="N877" s="211">
        <f t="shared" si="493"/>
        <v>0</v>
      </c>
    </row>
    <row r="878" spans="1:14" ht="15" hidden="1" x14ac:dyDescent="0.2">
      <c r="A878" s="213" t="s">
        <v>93</v>
      </c>
      <c r="B878" s="225">
        <v>801</v>
      </c>
      <c r="C878" s="206" t="s">
        <v>198</v>
      </c>
      <c r="D878" s="206" t="s">
        <v>192</v>
      </c>
      <c r="E878" s="206" t="s">
        <v>179</v>
      </c>
      <c r="F878" s="206" t="s">
        <v>94</v>
      </c>
      <c r="G878" s="210"/>
      <c r="H878" s="210"/>
      <c r="I878" s="211"/>
      <c r="J878" s="211">
        <f>G878+I878</f>
        <v>0</v>
      </c>
      <c r="K878" s="211"/>
      <c r="L878" s="211">
        <f>H878+J878</f>
        <v>0</v>
      </c>
      <c r="M878" s="211">
        <f t="shared" ref="M878:N879" si="494">I878+K878</f>
        <v>0</v>
      </c>
      <c r="N878" s="211">
        <f t="shared" si="494"/>
        <v>0</v>
      </c>
    </row>
    <row r="879" spans="1:14" ht="12.75" hidden="1" customHeight="1" x14ac:dyDescent="0.2">
      <c r="A879" s="213" t="s">
        <v>541</v>
      </c>
      <c r="B879" s="225">
        <v>801</v>
      </c>
      <c r="C879" s="206" t="s">
        <v>198</v>
      </c>
      <c r="D879" s="206" t="s">
        <v>192</v>
      </c>
      <c r="E879" s="206" t="s">
        <v>179</v>
      </c>
      <c r="F879" s="206" t="s">
        <v>64</v>
      </c>
      <c r="G879" s="210"/>
      <c r="H879" s="210"/>
      <c r="I879" s="211"/>
      <c r="J879" s="211">
        <f>G879+I879</f>
        <v>0</v>
      </c>
      <c r="K879" s="211"/>
      <c r="L879" s="211">
        <f>H879+J879</f>
        <v>0</v>
      </c>
      <c r="M879" s="211">
        <f t="shared" si="494"/>
        <v>0</v>
      </c>
      <c r="N879" s="211">
        <f t="shared" si="494"/>
        <v>0</v>
      </c>
    </row>
    <row r="880" spans="1:14" ht="15" hidden="1" x14ac:dyDescent="0.2">
      <c r="A880" s="213" t="s">
        <v>542</v>
      </c>
      <c r="B880" s="225">
        <v>801</v>
      </c>
      <c r="C880" s="206" t="s">
        <v>198</v>
      </c>
      <c r="D880" s="206" t="s">
        <v>192</v>
      </c>
      <c r="E880" s="206" t="s">
        <v>180</v>
      </c>
      <c r="F880" s="206"/>
      <c r="G880" s="210"/>
      <c r="H880" s="210"/>
      <c r="I880" s="211"/>
      <c r="J880" s="211">
        <f>J882+J881</f>
        <v>0</v>
      </c>
      <c r="K880" s="211"/>
      <c r="L880" s="211">
        <f>L882+L881</f>
        <v>0</v>
      </c>
      <c r="M880" s="211">
        <f t="shared" ref="M880:N880" si="495">M882+M881</f>
        <v>0</v>
      </c>
      <c r="N880" s="211">
        <f t="shared" si="495"/>
        <v>0</v>
      </c>
    </row>
    <row r="881" spans="1:14" ht="15" hidden="1" x14ac:dyDescent="0.2">
      <c r="A881" s="213" t="s">
        <v>93</v>
      </c>
      <c r="B881" s="225">
        <v>801</v>
      </c>
      <c r="C881" s="206" t="s">
        <v>198</v>
      </c>
      <c r="D881" s="206" t="s">
        <v>192</v>
      </c>
      <c r="E881" s="206" t="s">
        <v>180</v>
      </c>
      <c r="F881" s="206" t="s">
        <v>94</v>
      </c>
      <c r="G881" s="210"/>
      <c r="H881" s="210"/>
      <c r="I881" s="211"/>
      <c r="J881" s="211">
        <f>G881+I881</f>
        <v>0</v>
      </c>
      <c r="K881" s="211"/>
      <c r="L881" s="211">
        <f>H881+J881</f>
        <v>0</v>
      </c>
      <c r="M881" s="211">
        <f t="shared" ref="M881:N882" si="496">I881+K881</f>
        <v>0</v>
      </c>
      <c r="N881" s="211">
        <f t="shared" si="496"/>
        <v>0</v>
      </c>
    </row>
    <row r="882" spans="1:14" ht="12.75" hidden="1" customHeight="1" x14ac:dyDescent="0.2">
      <c r="A882" s="213" t="s">
        <v>63</v>
      </c>
      <c r="B882" s="225">
        <v>801</v>
      </c>
      <c r="C882" s="206" t="s">
        <v>198</v>
      </c>
      <c r="D882" s="206" t="s">
        <v>192</v>
      </c>
      <c r="E882" s="206" t="s">
        <v>180</v>
      </c>
      <c r="F882" s="206" t="s">
        <v>64</v>
      </c>
      <c r="G882" s="210"/>
      <c r="H882" s="210"/>
      <c r="I882" s="211"/>
      <c r="J882" s="211">
        <f>G882+I882</f>
        <v>0</v>
      </c>
      <c r="K882" s="211"/>
      <c r="L882" s="211">
        <f>H882+J882</f>
        <v>0</v>
      </c>
      <c r="M882" s="211">
        <f t="shared" si="496"/>
        <v>0</v>
      </c>
      <c r="N882" s="211">
        <f t="shared" si="496"/>
        <v>0</v>
      </c>
    </row>
    <row r="883" spans="1:14" ht="15" hidden="1" x14ac:dyDescent="0.2">
      <c r="A883" s="213" t="s">
        <v>543</v>
      </c>
      <c r="B883" s="225">
        <v>801</v>
      </c>
      <c r="C883" s="206" t="s">
        <v>198</v>
      </c>
      <c r="D883" s="206" t="s">
        <v>192</v>
      </c>
      <c r="E883" s="206" t="s">
        <v>186</v>
      </c>
      <c r="F883" s="206"/>
      <c r="G883" s="210"/>
      <c r="H883" s="210"/>
      <c r="I883" s="211"/>
      <c r="J883" s="211">
        <f>J884</f>
        <v>0</v>
      </c>
      <c r="K883" s="211"/>
      <c r="L883" s="211">
        <f>L884</f>
        <v>0</v>
      </c>
      <c r="M883" s="211">
        <f t="shared" ref="M883:N883" si="497">M884</f>
        <v>0</v>
      </c>
      <c r="N883" s="211">
        <f t="shared" si="497"/>
        <v>0</v>
      </c>
    </row>
    <row r="884" spans="1:14" ht="15" hidden="1" x14ac:dyDescent="0.2">
      <c r="A884" s="213" t="s">
        <v>93</v>
      </c>
      <c r="B884" s="225">
        <v>801</v>
      </c>
      <c r="C884" s="206" t="s">
        <v>198</v>
      </c>
      <c r="D884" s="206" t="s">
        <v>192</v>
      </c>
      <c r="E884" s="206" t="s">
        <v>186</v>
      </c>
      <c r="F884" s="206" t="s">
        <v>94</v>
      </c>
      <c r="G884" s="210"/>
      <c r="H884" s="210"/>
      <c r="I884" s="211"/>
      <c r="J884" s="211">
        <f>G884+I884</f>
        <v>0</v>
      </c>
      <c r="K884" s="211"/>
      <c r="L884" s="211">
        <f>H884+J884</f>
        <v>0</v>
      </c>
      <c r="M884" s="211">
        <f t="shared" ref="M884:N884" si="498">I884+K884</f>
        <v>0</v>
      </c>
      <c r="N884" s="211">
        <f t="shared" si="498"/>
        <v>0</v>
      </c>
    </row>
    <row r="885" spans="1:14" ht="29.25" hidden="1" customHeight="1" x14ac:dyDescent="0.2">
      <c r="A885" s="213" t="s">
        <v>973</v>
      </c>
      <c r="B885" s="225">
        <v>801</v>
      </c>
      <c r="C885" s="206" t="s">
        <v>198</v>
      </c>
      <c r="D885" s="206" t="s">
        <v>192</v>
      </c>
      <c r="E885" s="206" t="s">
        <v>433</v>
      </c>
      <c r="F885" s="206"/>
      <c r="G885" s="210"/>
      <c r="H885" s="210"/>
      <c r="I885" s="211">
        <f>I886</f>
        <v>-1500</v>
      </c>
      <c r="J885" s="211">
        <f>J886</f>
        <v>-1500</v>
      </c>
      <c r="K885" s="211">
        <f>K886</f>
        <v>-1500</v>
      </c>
      <c r="L885" s="211">
        <f>L886</f>
        <v>-1500</v>
      </c>
      <c r="M885" s="211">
        <f t="shared" ref="M885:N885" si="499">M886</f>
        <v>-3000</v>
      </c>
      <c r="N885" s="211">
        <f t="shared" si="499"/>
        <v>-3000</v>
      </c>
    </row>
    <row r="886" spans="1:14" ht="15.75" hidden="1" customHeight="1" x14ac:dyDescent="0.2">
      <c r="A886" s="213" t="s">
        <v>93</v>
      </c>
      <c r="B886" s="225">
        <v>801</v>
      </c>
      <c r="C886" s="206" t="s">
        <v>198</v>
      </c>
      <c r="D886" s="206" t="s">
        <v>192</v>
      </c>
      <c r="E886" s="206" t="s">
        <v>433</v>
      </c>
      <c r="F886" s="206" t="s">
        <v>94</v>
      </c>
      <c r="G886" s="210"/>
      <c r="H886" s="210"/>
      <c r="I886" s="211">
        <v>-1500</v>
      </c>
      <c r="J886" s="211">
        <f>G886+I886</f>
        <v>-1500</v>
      </c>
      <c r="K886" s="211">
        <v>-1500</v>
      </c>
      <c r="L886" s="211">
        <f>H886+J886</f>
        <v>-1500</v>
      </c>
      <c r="M886" s="211">
        <f t="shared" ref="M886:N886" si="500">I886+K886</f>
        <v>-3000</v>
      </c>
      <c r="N886" s="211">
        <f t="shared" si="500"/>
        <v>-3000</v>
      </c>
    </row>
    <row r="887" spans="1:14" ht="15.75" hidden="1" customHeight="1" x14ac:dyDescent="0.2">
      <c r="A887" s="213" t="s">
        <v>425</v>
      </c>
      <c r="B887" s="225">
        <v>801</v>
      </c>
      <c r="C887" s="206" t="s">
        <v>198</v>
      </c>
      <c r="D887" s="206" t="s">
        <v>192</v>
      </c>
      <c r="E887" s="206" t="s">
        <v>434</v>
      </c>
      <c r="F887" s="206"/>
      <c r="G887" s="210"/>
      <c r="H887" s="210"/>
      <c r="I887" s="211">
        <f>I888</f>
        <v>-150</v>
      </c>
      <c r="J887" s="211">
        <f>J888</f>
        <v>-150</v>
      </c>
      <c r="K887" s="211">
        <f>K888</f>
        <v>-150</v>
      </c>
      <c r="L887" s="211">
        <f>L888</f>
        <v>-150</v>
      </c>
      <c r="M887" s="211">
        <f t="shared" ref="M887:N887" si="501">M888</f>
        <v>-300</v>
      </c>
      <c r="N887" s="211">
        <f t="shared" si="501"/>
        <v>-300</v>
      </c>
    </row>
    <row r="888" spans="1:14" ht="18" hidden="1" customHeight="1" x14ac:dyDescent="0.2">
      <c r="A888" s="213" t="s">
        <v>93</v>
      </c>
      <c r="B888" s="225">
        <v>801</v>
      </c>
      <c r="C888" s="206" t="s">
        <v>198</v>
      </c>
      <c r="D888" s="206" t="s">
        <v>192</v>
      </c>
      <c r="E888" s="206" t="s">
        <v>434</v>
      </c>
      <c r="F888" s="206" t="s">
        <v>94</v>
      </c>
      <c r="G888" s="210"/>
      <c r="H888" s="210"/>
      <c r="I888" s="211">
        <v>-150</v>
      </c>
      <c r="J888" s="211">
        <f>G888+I888</f>
        <v>-150</v>
      </c>
      <c r="K888" s="211">
        <v>-150</v>
      </c>
      <c r="L888" s="211">
        <f>H888+J888</f>
        <v>-150</v>
      </c>
      <c r="M888" s="211">
        <f t="shared" ref="M888:N888" si="502">I888+K888</f>
        <v>-300</v>
      </c>
      <c r="N888" s="211">
        <f t="shared" si="502"/>
        <v>-300</v>
      </c>
    </row>
    <row r="889" spans="1:14" ht="15" hidden="1" x14ac:dyDescent="0.2">
      <c r="A889" s="213" t="s">
        <v>530</v>
      </c>
      <c r="B889" s="225">
        <v>801</v>
      </c>
      <c r="C889" s="206" t="s">
        <v>198</v>
      </c>
      <c r="D889" s="206" t="s">
        <v>192</v>
      </c>
      <c r="E889" s="206" t="s">
        <v>529</v>
      </c>
      <c r="F889" s="206"/>
      <c r="G889" s="210"/>
      <c r="H889" s="210"/>
      <c r="I889" s="211">
        <f>I890</f>
        <v>2200</v>
      </c>
      <c r="J889" s="211">
        <f>J890</f>
        <v>0</v>
      </c>
      <c r="K889" s="211">
        <f>K890</f>
        <v>2200</v>
      </c>
      <c r="L889" s="211">
        <f>L890</f>
        <v>0</v>
      </c>
      <c r="M889" s="211">
        <f t="shared" ref="M889:N889" si="503">M890</f>
        <v>1</v>
      </c>
      <c r="N889" s="211">
        <f t="shared" si="503"/>
        <v>2</v>
      </c>
    </row>
    <row r="890" spans="1:14" ht="30" hidden="1" x14ac:dyDescent="0.2">
      <c r="A890" s="213" t="s">
        <v>76</v>
      </c>
      <c r="B890" s="225">
        <v>801</v>
      </c>
      <c r="C890" s="206" t="s">
        <v>198</v>
      </c>
      <c r="D890" s="206" t="s">
        <v>192</v>
      </c>
      <c r="E890" s="206" t="s">
        <v>529</v>
      </c>
      <c r="F890" s="206" t="s">
        <v>77</v>
      </c>
      <c r="G890" s="210"/>
      <c r="H890" s="210"/>
      <c r="I890" s="211">
        <v>2200</v>
      </c>
      <c r="J890" s="211">
        <v>0</v>
      </c>
      <c r="K890" s="211">
        <v>2200</v>
      </c>
      <c r="L890" s="211">
        <v>0</v>
      </c>
      <c r="M890" s="211">
        <v>1</v>
      </c>
      <c r="N890" s="211">
        <v>2</v>
      </c>
    </row>
    <row r="891" spans="1:14" ht="15" hidden="1" x14ac:dyDescent="0.2">
      <c r="A891" s="299" t="s">
        <v>224</v>
      </c>
      <c r="B891" s="204" t="s">
        <v>146</v>
      </c>
      <c r="C891" s="204" t="s">
        <v>198</v>
      </c>
      <c r="D891" s="204" t="s">
        <v>194</v>
      </c>
      <c r="E891" s="204"/>
      <c r="F891" s="204"/>
      <c r="G891" s="210"/>
      <c r="H891" s="210"/>
      <c r="I891" s="211"/>
      <c r="J891" s="211">
        <f>J892</f>
        <v>-3309.56</v>
      </c>
      <c r="K891" s="211"/>
      <c r="L891" s="211">
        <f>L892</f>
        <v>-3309.56</v>
      </c>
      <c r="M891" s="211">
        <f t="shared" ref="M891:N891" si="504">M892</f>
        <v>-6618.12</v>
      </c>
      <c r="N891" s="211">
        <f t="shared" si="504"/>
        <v>-6617.12</v>
      </c>
    </row>
    <row r="892" spans="1:14" ht="15" hidden="1" x14ac:dyDescent="0.2">
      <c r="A892" s="213" t="s">
        <v>402</v>
      </c>
      <c r="B892" s="206" t="s">
        <v>146</v>
      </c>
      <c r="C892" s="206" t="s">
        <v>198</v>
      </c>
      <c r="D892" s="206" t="s">
        <v>194</v>
      </c>
      <c r="E892" s="206" t="s">
        <v>62</v>
      </c>
      <c r="F892" s="206"/>
      <c r="G892" s="210"/>
      <c r="H892" s="210"/>
      <c r="I892" s="211"/>
      <c r="J892" s="211">
        <f>J893+J905</f>
        <v>-3309.56</v>
      </c>
      <c r="K892" s="211"/>
      <c r="L892" s="211">
        <f>L893+L905</f>
        <v>-3309.56</v>
      </c>
      <c r="M892" s="211">
        <f t="shared" ref="M892:N892" si="505">M893+M905</f>
        <v>-6618.12</v>
      </c>
      <c r="N892" s="211">
        <f t="shared" si="505"/>
        <v>-6617.12</v>
      </c>
    </row>
    <row r="893" spans="1:14" ht="15" hidden="1" x14ac:dyDescent="0.2">
      <c r="A893" s="213" t="s">
        <v>544</v>
      </c>
      <c r="B893" s="206" t="s">
        <v>146</v>
      </c>
      <c r="C893" s="206" t="s">
        <v>198</v>
      </c>
      <c r="D893" s="206" t="s">
        <v>194</v>
      </c>
      <c r="E893" s="206" t="s">
        <v>181</v>
      </c>
      <c r="F893" s="206"/>
      <c r="G893" s="210"/>
      <c r="H893" s="210"/>
      <c r="I893" s="211"/>
      <c r="J893" s="211">
        <f>J894+J900</f>
        <v>0</v>
      </c>
      <c r="K893" s="211"/>
      <c r="L893" s="211">
        <f>L894+L900</f>
        <v>0</v>
      </c>
      <c r="M893" s="211">
        <f t="shared" ref="M893:N893" si="506">M894+M900</f>
        <v>0</v>
      </c>
      <c r="N893" s="211">
        <f t="shared" si="506"/>
        <v>0</v>
      </c>
    </row>
    <row r="894" spans="1:14" ht="12.75" hidden="1" customHeight="1" x14ac:dyDescent="0.2">
      <c r="A894" s="213" t="s">
        <v>63</v>
      </c>
      <c r="B894" s="206" t="s">
        <v>146</v>
      </c>
      <c r="C894" s="206" t="s">
        <v>198</v>
      </c>
      <c r="D894" s="206" t="s">
        <v>194</v>
      </c>
      <c r="E894" s="206" t="s">
        <v>181</v>
      </c>
      <c r="F894" s="206" t="s">
        <v>64</v>
      </c>
      <c r="G894" s="210"/>
      <c r="H894" s="210"/>
      <c r="I894" s="211"/>
      <c r="J894" s="211">
        <f>G894+I894</f>
        <v>0</v>
      </c>
      <c r="K894" s="211"/>
      <c r="L894" s="211">
        <f>H894+J894</f>
        <v>0</v>
      </c>
      <c r="M894" s="211">
        <f t="shared" ref="M894:N894" si="507">I894+K894</f>
        <v>0</v>
      </c>
      <c r="N894" s="211">
        <f t="shared" si="507"/>
        <v>0</v>
      </c>
    </row>
    <row r="895" spans="1:14" ht="12.75" hidden="1" customHeight="1" x14ac:dyDescent="0.2">
      <c r="A895" s="299" t="s">
        <v>298</v>
      </c>
      <c r="B895" s="203">
        <v>801</v>
      </c>
      <c r="C895" s="204" t="s">
        <v>202</v>
      </c>
      <c r="D895" s="204"/>
      <c r="E895" s="204"/>
      <c r="F895" s="204"/>
      <c r="G895" s="210"/>
      <c r="H895" s="210"/>
      <c r="I895" s="211"/>
      <c r="J895" s="211" t="e">
        <f>J896</f>
        <v>#REF!</v>
      </c>
      <c r="K895" s="211"/>
      <c r="L895" s="211" t="e">
        <f t="shared" ref="L895:N898" si="508">L896</f>
        <v>#REF!</v>
      </c>
      <c r="M895" s="211">
        <f t="shared" si="508"/>
        <v>0</v>
      </c>
      <c r="N895" s="211" t="e">
        <f t="shared" si="508"/>
        <v>#REF!</v>
      </c>
    </row>
    <row r="896" spans="1:14" ht="25.5" hidden="1" customHeight="1" x14ac:dyDescent="0.2">
      <c r="A896" s="299" t="s">
        <v>229</v>
      </c>
      <c r="B896" s="203">
        <v>801</v>
      </c>
      <c r="C896" s="204" t="s">
        <v>202</v>
      </c>
      <c r="D896" s="204" t="s">
        <v>198</v>
      </c>
      <c r="E896" s="204"/>
      <c r="F896" s="204"/>
      <c r="G896" s="210"/>
      <c r="H896" s="210"/>
      <c r="I896" s="211"/>
      <c r="J896" s="211" t="e">
        <f>J897</f>
        <v>#REF!</v>
      </c>
      <c r="K896" s="211"/>
      <c r="L896" s="211" t="e">
        <f t="shared" si="508"/>
        <v>#REF!</v>
      </c>
      <c r="M896" s="211">
        <f t="shared" si="508"/>
        <v>0</v>
      </c>
      <c r="N896" s="211" t="e">
        <f t="shared" si="508"/>
        <v>#REF!</v>
      </c>
    </row>
    <row r="897" spans="1:14" ht="12.75" hidden="1" customHeight="1" x14ac:dyDescent="0.2">
      <c r="A897" s="213" t="s">
        <v>358</v>
      </c>
      <c r="B897" s="225">
        <v>801</v>
      </c>
      <c r="C897" s="206" t="s">
        <v>202</v>
      </c>
      <c r="D897" s="206" t="s">
        <v>198</v>
      </c>
      <c r="E897" s="206" t="s">
        <v>359</v>
      </c>
      <c r="F897" s="206"/>
      <c r="G897" s="210"/>
      <c r="H897" s="210"/>
      <c r="I897" s="211"/>
      <c r="J897" s="211" t="e">
        <f>J898</f>
        <v>#REF!</v>
      </c>
      <c r="K897" s="211"/>
      <c r="L897" s="211" t="e">
        <f t="shared" si="508"/>
        <v>#REF!</v>
      </c>
      <c r="M897" s="211">
        <f t="shared" si="508"/>
        <v>0</v>
      </c>
      <c r="N897" s="211" t="e">
        <f t="shared" si="508"/>
        <v>#REF!</v>
      </c>
    </row>
    <row r="898" spans="1:14" ht="12.75" hidden="1" customHeight="1" x14ac:dyDescent="0.2">
      <c r="A898" s="213" t="s">
        <v>360</v>
      </c>
      <c r="B898" s="225">
        <v>801</v>
      </c>
      <c r="C898" s="206" t="s">
        <v>202</v>
      </c>
      <c r="D898" s="206" t="s">
        <v>198</v>
      </c>
      <c r="E898" s="206" t="s">
        <v>361</v>
      </c>
      <c r="F898" s="206"/>
      <c r="G898" s="210"/>
      <c r="H898" s="210"/>
      <c r="I898" s="211"/>
      <c r="J898" s="211" t="e">
        <f>J899</f>
        <v>#REF!</v>
      </c>
      <c r="K898" s="211"/>
      <c r="L898" s="211" t="e">
        <f t="shared" si="508"/>
        <v>#REF!</v>
      </c>
      <c r="M898" s="211">
        <f t="shared" si="508"/>
        <v>0</v>
      </c>
      <c r="N898" s="211" t="e">
        <f t="shared" si="508"/>
        <v>#REF!</v>
      </c>
    </row>
    <row r="899" spans="1:14" ht="12.75" hidden="1" customHeight="1" x14ac:dyDescent="0.2">
      <c r="A899" s="213" t="s">
        <v>320</v>
      </c>
      <c r="B899" s="225">
        <v>801</v>
      </c>
      <c r="C899" s="206" t="s">
        <v>202</v>
      </c>
      <c r="D899" s="206" t="s">
        <v>198</v>
      </c>
      <c r="E899" s="206" t="s">
        <v>361</v>
      </c>
      <c r="F899" s="206" t="s">
        <v>321</v>
      </c>
      <c r="G899" s="210"/>
      <c r="H899" s="210"/>
      <c r="I899" s="211"/>
      <c r="J899" s="211" t="e">
        <f>#REF!+I899</f>
        <v>#REF!</v>
      </c>
      <c r="K899" s="211"/>
      <c r="L899" s="211" t="e">
        <f>F899+J899</f>
        <v>#REF!</v>
      </c>
      <c r="M899" s="211">
        <f t="shared" ref="M899:N899" si="509">G899+K899</f>
        <v>0</v>
      </c>
      <c r="N899" s="211" t="e">
        <f t="shared" si="509"/>
        <v>#REF!</v>
      </c>
    </row>
    <row r="900" spans="1:14" ht="36" hidden="1" customHeight="1" x14ac:dyDescent="0.2">
      <c r="A900" s="213" t="s">
        <v>159</v>
      </c>
      <c r="B900" s="225">
        <v>801</v>
      </c>
      <c r="C900" s="206" t="s">
        <v>198</v>
      </c>
      <c r="D900" s="206" t="s">
        <v>194</v>
      </c>
      <c r="E900" s="206" t="s">
        <v>181</v>
      </c>
      <c r="F900" s="206" t="s">
        <v>160</v>
      </c>
      <c r="G900" s="210"/>
      <c r="H900" s="210"/>
      <c r="I900" s="211"/>
      <c r="J900" s="211">
        <f>G900+I900</f>
        <v>0</v>
      </c>
      <c r="K900" s="211"/>
      <c r="L900" s="211">
        <f>H900+J900</f>
        <v>0</v>
      </c>
      <c r="M900" s="211">
        <f t="shared" ref="M900:N900" si="510">I900+K900</f>
        <v>0</v>
      </c>
      <c r="N900" s="211">
        <f t="shared" si="510"/>
        <v>0</v>
      </c>
    </row>
    <row r="901" spans="1:14" s="19" customFormat="1" ht="12.75" hidden="1" customHeight="1" x14ac:dyDescent="0.2">
      <c r="A901" s="299" t="s">
        <v>298</v>
      </c>
      <c r="B901" s="203">
        <v>801</v>
      </c>
      <c r="C901" s="204" t="s">
        <v>202</v>
      </c>
      <c r="D901" s="204"/>
      <c r="E901" s="204"/>
      <c r="F901" s="204"/>
      <c r="G901" s="218"/>
      <c r="H901" s="218"/>
      <c r="I901" s="229"/>
      <c r="J901" s="229">
        <f>J905+J902</f>
        <v>-3309.56</v>
      </c>
      <c r="K901" s="229"/>
      <c r="L901" s="229">
        <f>L905+L902</f>
        <v>-3309.56</v>
      </c>
      <c r="M901" s="229">
        <f t="shared" ref="M901:N901" si="511">M905+M902</f>
        <v>-6618.12</v>
      </c>
      <c r="N901" s="229">
        <f t="shared" si="511"/>
        <v>-6617.12</v>
      </c>
    </row>
    <row r="902" spans="1:14" ht="12.75" hidden="1" customHeight="1" x14ac:dyDescent="0.2">
      <c r="A902" s="299" t="s">
        <v>227</v>
      </c>
      <c r="B902" s="203">
        <v>801</v>
      </c>
      <c r="C902" s="204" t="s">
        <v>202</v>
      </c>
      <c r="D902" s="204" t="s">
        <v>190</v>
      </c>
      <c r="E902" s="204"/>
      <c r="F902" s="204"/>
      <c r="G902" s="210"/>
      <c r="H902" s="210"/>
      <c r="I902" s="211"/>
      <c r="J902" s="211">
        <f>J903</f>
        <v>0</v>
      </c>
      <c r="K902" s="211"/>
      <c r="L902" s="211">
        <f>L903</f>
        <v>0</v>
      </c>
      <c r="M902" s="211">
        <f t="shared" ref="M902:N903" si="512">M903</f>
        <v>0</v>
      </c>
      <c r="N902" s="211">
        <f t="shared" si="512"/>
        <v>0</v>
      </c>
    </row>
    <row r="903" spans="1:14" ht="25.5" hidden="1" customHeight="1" x14ac:dyDescent="0.2">
      <c r="A903" s="213" t="s">
        <v>412</v>
      </c>
      <c r="B903" s="203">
        <v>801</v>
      </c>
      <c r="C903" s="204" t="s">
        <v>202</v>
      </c>
      <c r="D903" s="206" t="s">
        <v>190</v>
      </c>
      <c r="E903" s="206" t="s">
        <v>413</v>
      </c>
      <c r="F903" s="206"/>
      <c r="G903" s="210"/>
      <c r="H903" s="210"/>
      <c r="I903" s="211"/>
      <c r="J903" s="211">
        <f>J904</f>
        <v>0</v>
      </c>
      <c r="K903" s="211"/>
      <c r="L903" s="211">
        <f>L904</f>
        <v>0</v>
      </c>
      <c r="M903" s="211">
        <f t="shared" si="512"/>
        <v>0</v>
      </c>
      <c r="N903" s="211">
        <f t="shared" si="512"/>
        <v>0</v>
      </c>
    </row>
    <row r="904" spans="1:14" ht="12.75" hidden="1" customHeight="1" x14ac:dyDescent="0.2">
      <c r="A904" s="227" t="s">
        <v>414</v>
      </c>
      <c r="B904" s="225">
        <v>801</v>
      </c>
      <c r="C904" s="206" t="s">
        <v>202</v>
      </c>
      <c r="D904" s="206" t="s">
        <v>190</v>
      </c>
      <c r="E904" s="206" t="s">
        <v>413</v>
      </c>
      <c r="F904" s="206" t="s">
        <v>415</v>
      </c>
      <c r="G904" s="210"/>
      <c r="H904" s="210"/>
      <c r="I904" s="211"/>
      <c r="J904" s="211">
        <f>I904</f>
        <v>0</v>
      </c>
      <c r="K904" s="211"/>
      <c r="L904" s="211">
        <f>J904</f>
        <v>0</v>
      </c>
      <c r="M904" s="211">
        <f t="shared" ref="M904:N904" si="513">K904</f>
        <v>0</v>
      </c>
      <c r="N904" s="211">
        <f t="shared" si="513"/>
        <v>0</v>
      </c>
    </row>
    <row r="905" spans="1:14" ht="19.5" hidden="1" customHeight="1" x14ac:dyDescent="0.2">
      <c r="A905" s="299" t="s">
        <v>228</v>
      </c>
      <c r="B905" s="203">
        <v>801</v>
      </c>
      <c r="C905" s="204" t="s">
        <v>202</v>
      </c>
      <c r="D905" s="204" t="s">
        <v>192</v>
      </c>
      <c r="E905" s="204"/>
      <c r="F905" s="204"/>
      <c r="G905" s="210"/>
      <c r="H905" s="210"/>
      <c r="I905" s="211"/>
      <c r="J905" s="211">
        <f>J906+J908</f>
        <v>-3309.56</v>
      </c>
      <c r="K905" s="211"/>
      <c r="L905" s="211">
        <f>L906+L908</f>
        <v>-3309.56</v>
      </c>
      <c r="M905" s="211">
        <f t="shared" ref="M905:N905" si="514">M906+M908</f>
        <v>-6618.12</v>
      </c>
      <c r="N905" s="211">
        <f t="shared" si="514"/>
        <v>-6617.12</v>
      </c>
    </row>
    <row r="906" spans="1:14" ht="41.25" hidden="1" customHeight="1" x14ac:dyDescent="0.2">
      <c r="A906" s="213" t="s">
        <v>416</v>
      </c>
      <c r="B906" s="206" t="s">
        <v>146</v>
      </c>
      <c r="C906" s="206" t="s">
        <v>202</v>
      </c>
      <c r="D906" s="206" t="s">
        <v>192</v>
      </c>
      <c r="E906" s="205" t="s">
        <v>417</v>
      </c>
      <c r="F906" s="206"/>
      <c r="G906" s="210"/>
      <c r="H906" s="210"/>
      <c r="I906" s="211"/>
      <c r="J906" s="211">
        <f>J907</f>
        <v>0</v>
      </c>
      <c r="K906" s="211"/>
      <c r="L906" s="211">
        <f>L907</f>
        <v>0</v>
      </c>
      <c r="M906" s="211">
        <f t="shared" ref="M906:N906" si="515">M907</f>
        <v>0</v>
      </c>
      <c r="N906" s="211">
        <f t="shared" si="515"/>
        <v>0</v>
      </c>
    </row>
    <row r="907" spans="1:14" ht="34.5" hidden="1" customHeight="1" x14ac:dyDescent="0.2">
      <c r="A907" s="227" t="s">
        <v>414</v>
      </c>
      <c r="B907" s="206" t="s">
        <v>146</v>
      </c>
      <c r="C907" s="206" t="s">
        <v>202</v>
      </c>
      <c r="D907" s="206" t="s">
        <v>192</v>
      </c>
      <c r="E907" s="205" t="s">
        <v>417</v>
      </c>
      <c r="F907" s="206" t="s">
        <v>415</v>
      </c>
      <c r="G907" s="210"/>
      <c r="H907" s="210"/>
      <c r="I907" s="211"/>
      <c r="J907" s="211">
        <f>G907+I907</f>
        <v>0</v>
      </c>
      <c r="K907" s="211"/>
      <c r="L907" s="211">
        <f>H907+J907</f>
        <v>0</v>
      </c>
      <c r="M907" s="211">
        <f t="shared" ref="M907:N907" si="516">I907+K907</f>
        <v>0</v>
      </c>
      <c r="N907" s="211">
        <f t="shared" si="516"/>
        <v>0</v>
      </c>
    </row>
    <row r="908" spans="1:14" ht="14.25" hidden="1" customHeight="1" x14ac:dyDescent="0.2">
      <c r="A908" s="299" t="s">
        <v>80</v>
      </c>
      <c r="B908" s="203">
        <v>801</v>
      </c>
      <c r="C908" s="204" t="s">
        <v>233</v>
      </c>
      <c r="D908" s="204"/>
      <c r="E908" s="204"/>
      <c r="F908" s="204"/>
      <c r="G908" s="210"/>
      <c r="H908" s="210"/>
      <c r="I908" s="211">
        <f>I909</f>
        <v>-3309.56</v>
      </c>
      <c r="J908" s="211">
        <f>J909</f>
        <v>-3309.56</v>
      </c>
      <c r="K908" s="211">
        <f>K909</f>
        <v>-3309.56</v>
      </c>
      <c r="L908" s="211">
        <f>L909</f>
        <v>-3309.56</v>
      </c>
      <c r="M908" s="211">
        <f t="shared" ref="M908:N908" si="517">M909</f>
        <v>-6618.12</v>
      </c>
      <c r="N908" s="211">
        <f t="shared" si="517"/>
        <v>-6617.12</v>
      </c>
    </row>
    <row r="909" spans="1:14" s="19" customFormat="1" ht="14.25" hidden="1" customHeight="1" x14ac:dyDescent="0.2">
      <c r="A909" s="299" t="s">
        <v>81</v>
      </c>
      <c r="B909" s="203">
        <v>801</v>
      </c>
      <c r="C909" s="204" t="s">
        <v>233</v>
      </c>
      <c r="D909" s="204" t="s">
        <v>190</v>
      </c>
      <c r="E909" s="204"/>
      <c r="F909" s="204"/>
      <c r="G909" s="218"/>
      <c r="H909" s="218"/>
      <c r="I909" s="229">
        <f>I910+I912</f>
        <v>-3309.56</v>
      </c>
      <c r="J909" s="229">
        <f>J910+J912</f>
        <v>-3309.56</v>
      </c>
      <c r="K909" s="229">
        <f>K910+K912</f>
        <v>-3309.56</v>
      </c>
      <c r="L909" s="229">
        <f>L910+L912</f>
        <v>-3309.56</v>
      </c>
      <c r="M909" s="229">
        <f t="shared" ref="M909:N909" si="518">M910+M912</f>
        <v>-6618.12</v>
      </c>
      <c r="N909" s="229">
        <f t="shared" si="518"/>
        <v>-6617.12</v>
      </c>
    </row>
    <row r="910" spans="1:14" s="19" customFormat="1" ht="15.75" hidden="1" customHeight="1" x14ac:dyDescent="0.2">
      <c r="A910" s="213" t="s">
        <v>533</v>
      </c>
      <c r="B910" s="225">
        <v>801</v>
      </c>
      <c r="C910" s="206" t="s">
        <v>233</v>
      </c>
      <c r="D910" s="206" t="s">
        <v>192</v>
      </c>
      <c r="E910" s="206" t="s">
        <v>447</v>
      </c>
      <c r="F910" s="206"/>
      <c r="G910" s="218"/>
      <c r="H910" s="218"/>
      <c r="I910" s="229">
        <f>I911</f>
        <v>0</v>
      </c>
      <c r="J910" s="229">
        <f>J911</f>
        <v>0</v>
      </c>
      <c r="K910" s="229">
        <f>K911</f>
        <v>0</v>
      </c>
      <c r="L910" s="229">
        <f>L911</f>
        <v>0</v>
      </c>
      <c r="M910" s="229">
        <f t="shared" ref="M910:N910" si="519">M911</f>
        <v>1</v>
      </c>
      <c r="N910" s="229">
        <f t="shared" si="519"/>
        <v>2</v>
      </c>
    </row>
    <row r="911" spans="1:14" s="19" customFormat="1" ht="18.75" hidden="1" customHeight="1" x14ac:dyDescent="0.2">
      <c r="A911" s="213" t="s">
        <v>338</v>
      </c>
      <c r="B911" s="225">
        <v>801</v>
      </c>
      <c r="C911" s="206" t="s">
        <v>233</v>
      </c>
      <c r="D911" s="206" t="s">
        <v>192</v>
      </c>
      <c r="E911" s="206" t="s">
        <v>447</v>
      </c>
      <c r="F911" s="206" t="s">
        <v>79</v>
      </c>
      <c r="G911" s="218"/>
      <c r="H911" s="218"/>
      <c r="I911" s="229">
        <v>0</v>
      </c>
      <c r="J911" s="229">
        <v>0</v>
      </c>
      <c r="K911" s="229">
        <v>0</v>
      </c>
      <c r="L911" s="229">
        <v>0</v>
      </c>
      <c r="M911" s="229">
        <v>1</v>
      </c>
      <c r="N911" s="229">
        <v>2</v>
      </c>
    </row>
    <row r="912" spans="1:14" ht="30.75" hidden="1" customHeight="1" x14ac:dyDescent="0.2">
      <c r="A912" s="213" t="s">
        <v>974</v>
      </c>
      <c r="B912" s="225">
        <v>801</v>
      </c>
      <c r="C912" s="206" t="s">
        <v>233</v>
      </c>
      <c r="D912" s="206" t="s">
        <v>190</v>
      </c>
      <c r="E912" s="206" t="s">
        <v>435</v>
      </c>
      <c r="F912" s="206"/>
      <c r="G912" s="210"/>
      <c r="H912" s="210"/>
      <c r="I912" s="211">
        <f>I913</f>
        <v>-3309.56</v>
      </c>
      <c r="J912" s="211">
        <f>J913</f>
        <v>-3309.56</v>
      </c>
      <c r="K912" s="211">
        <f>K913</f>
        <v>-3309.56</v>
      </c>
      <c r="L912" s="211">
        <f>L913</f>
        <v>-3309.56</v>
      </c>
      <c r="M912" s="211">
        <f t="shared" ref="M912:N912" si="520">M913</f>
        <v>-6619.12</v>
      </c>
      <c r="N912" s="211">
        <f t="shared" si="520"/>
        <v>-6619.12</v>
      </c>
    </row>
    <row r="913" spans="1:14" ht="31.5" hidden="1" customHeight="1" x14ac:dyDescent="0.2">
      <c r="A913" s="227" t="s">
        <v>414</v>
      </c>
      <c r="B913" s="225">
        <v>801</v>
      </c>
      <c r="C913" s="206" t="s">
        <v>233</v>
      </c>
      <c r="D913" s="206" t="s">
        <v>190</v>
      </c>
      <c r="E913" s="206" t="s">
        <v>435</v>
      </c>
      <c r="F913" s="206" t="s">
        <v>415</v>
      </c>
      <c r="G913" s="210"/>
      <c r="H913" s="210"/>
      <c r="I913" s="211">
        <v>-3309.56</v>
      </c>
      <c r="J913" s="211">
        <f>G913+I913</f>
        <v>-3309.56</v>
      </c>
      <c r="K913" s="211">
        <v>-3309.56</v>
      </c>
      <c r="L913" s="211">
        <f>H913+J913</f>
        <v>-3309.56</v>
      </c>
      <c r="M913" s="211">
        <f t="shared" ref="M913:N913" si="521">I913+K913</f>
        <v>-6619.12</v>
      </c>
      <c r="N913" s="211">
        <f t="shared" si="521"/>
        <v>-6619.12</v>
      </c>
    </row>
    <row r="914" spans="1:14" ht="52.5" customHeight="1" x14ac:dyDescent="0.2">
      <c r="A914" s="213" t="s">
        <v>954</v>
      </c>
      <c r="B914" s="206" t="s">
        <v>146</v>
      </c>
      <c r="C914" s="206" t="s">
        <v>198</v>
      </c>
      <c r="D914" s="206" t="s">
        <v>192</v>
      </c>
      <c r="E914" s="206" t="s">
        <v>795</v>
      </c>
      <c r="F914" s="204"/>
      <c r="G914" s="211">
        <f>G915+G919+G922</f>
        <v>0</v>
      </c>
      <c r="H914" s="211">
        <f>H915+H919+H934</f>
        <v>7105</v>
      </c>
      <c r="I914" s="211">
        <f>I915+I919+I934</f>
        <v>13146.58</v>
      </c>
      <c r="J914" s="211">
        <f>J915+J919+J934</f>
        <v>20251.580000000002</v>
      </c>
      <c r="K914" s="211">
        <f>K915+K919+K934+K917</f>
        <v>18073.350000000002</v>
      </c>
      <c r="L914" s="211">
        <f>L915+L925+L935+L919</f>
        <v>2200</v>
      </c>
      <c r="M914" s="211">
        <f t="shared" ref="M914" si="522">M915+M925+M935+M919</f>
        <v>-505.40000000000009</v>
      </c>
      <c r="N914" s="211">
        <f>N915+N925+N935+N919</f>
        <v>1694.6</v>
      </c>
    </row>
    <row r="915" spans="1:14" ht="18" customHeight="1" x14ac:dyDescent="0.2">
      <c r="A915" s="213" t="s">
        <v>520</v>
      </c>
      <c r="B915" s="206" t="s">
        <v>146</v>
      </c>
      <c r="C915" s="206" t="s">
        <v>198</v>
      </c>
      <c r="D915" s="206" t="s">
        <v>192</v>
      </c>
      <c r="E915" s="206" t="s">
        <v>794</v>
      </c>
      <c r="F915" s="206"/>
      <c r="G915" s="211">
        <f>G916+G918</f>
        <v>0</v>
      </c>
      <c r="H915" s="211">
        <f>H916+H918</f>
        <v>994.4</v>
      </c>
      <c r="I915" s="211">
        <f>I916+I918</f>
        <v>0</v>
      </c>
      <c r="J915" s="211">
        <f>H915+I915</f>
        <v>994.4</v>
      </c>
      <c r="K915" s="211">
        <f>K916+K918</f>
        <v>0</v>
      </c>
      <c r="L915" s="211">
        <f>L916</f>
        <v>200</v>
      </c>
      <c r="M915" s="211">
        <f t="shared" ref="M915:N915" si="523">M916</f>
        <v>-150</v>
      </c>
      <c r="N915" s="211">
        <f t="shared" si="523"/>
        <v>50</v>
      </c>
    </row>
    <row r="916" spans="1:14" ht="18" customHeight="1" x14ac:dyDescent="0.2">
      <c r="A916" s="213" t="s">
        <v>93</v>
      </c>
      <c r="B916" s="206" t="s">
        <v>146</v>
      </c>
      <c r="C916" s="206" t="s">
        <v>198</v>
      </c>
      <c r="D916" s="206" t="s">
        <v>192</v>
      </c>
      <c r="E916" s="206" t="s">
        <v>794</v>
      </c>
      <c r="F916" s="206" t="s">
        <v>94</v>
      </c>
      <c r="G916" s="210"/>
      <c r="H916" s="211">
        <v>354.4</v>
      </c>
      <c r="I916" s="211">
        <v>0</v>
      </c>
      <c r="J916" s="211">
        <f>H916+I916</f>
        <v>354.4</v>
      </c>
      <c r="K916" s="211">
        <v>0</v>
      </c>
      <c r="L916" s="211">
        <v>200</v>
      </c>
      <c r="M916" s="211">
        <v>-150</v>
      </c>
      <c r="N916" s="211">
        <f>L916+M916</f>
        <v>50</v>
      </c>
    </row>
    <row r="917" spans="1:14" ht="54" hidden="1" customHeight="1" x14ac:dyDescent="0.2">
      <c r="A917" s="213" t="s">
        <v>996</v>
      </c>
      <c r="B917" s="206" t="s">
        <v>146</v>
      </c>
      <c r="C917" s="206" t="s">
        <v>198</v>
      </c>
      <c r="D917" s="206" t="s">
        <v>192</v>
      </c>
      <c r="E917" s="206" t="s">
        <v>904</v>
      </c>
      <c r="F917" s="206" t="s">
        <v>94</v>
      </c>
      <c r="G917" s="210"/>
      <c r="H917" s="211"/>
      <c r="I917" s="211"/>
      <c r="J917" s="211"/>
      <c r="K917" s="211">
        <v>2377.9</v>
      </c>
      <c r="L917" s="211">
        <v>0</v>
      </c>
      <c r="M917" s="211">
        <v>0</v>
      </c>
      <c r="N917" s="211">
        <f t="shared" ref="N917:N925" si="524">L917+M917</f>
        <v>0</v>
      </c>
    </row>
    <row r="918" spans="1:14" ht="46.5" hidden="1" customHeight="1" x14ac:dyDescent="0.2">
      <c r="A918" s="213" t="s">
        <v>836</v>
      </c>
      <c r="B918" s="206" t="s">
        <v>146</v>
      </c>
      <c r="C918" s="206" t="s">
        <v>198</v>
      </c>
      <c r="D918" s="206" t="s">
        <v>192</v>
      </c>
      <c r="E918" s="206" t="s">
        <v>837</v>
      </c>
      <c r="F918" s="206" t="s">
        <v>94</v>
      </c>
      <c r="G918" s="210"/>
      <c r="H918" s="211">
        <v>640</v>
      </c>
      <c r="I918" s="211">
        <v>0</v>
      </c>
      <c r="J918" s="211">
        <f>H918+I918</f>
        <v>640</v>
      </c>
      <c r="K918" s="211">
        <v>0</v>
      </c>
      <c r="L918" s="211">
        <v>0</v>
      </c>
      <c r="M918" s="211">
        <v>0</v>
      </c>
      <c r="N918" s="211">
        <f t="shared" si="524"/>
        <v>0</v>
      </c>
    </row>
    <row r="919" spans="1:14" ht="17.25" customHeight="1" x14ac:dyDescent="0.2">
      <c r="A919" s="213" t="s">
        <v>521</v>
      </c>
      <c r="B919" s="206" t="s">
        <v>146</v>
      </c>
      <c r="C919" s="206" t="s">
        <v>198</v>
      </c>
      <c r="D919" s="206" t="s">
        <v>192</v>
      </c>
      <c r="E919" s="206" t="s">
        <v>793</v>
      </c>
      <c r="F919" s="206"/>
      <c r="G919" s="210"/>
      <c r="H919" s="211">
        <f>H920+H922+H924+H930+H931+H923</f>
        <v>6110.6</v>
      </c>
      <c r="I919" s="211">
        <f>I920+I922+I924+I930+I931+I923</f>
        <v>12146.58</v>
      </c>
      <c r="J919" s="211">
        <f>H919+I919</f>
        <v>18257.18</v>
      </c>
      <c r="K919" s="211">
        <f>K920+K922+K924+K930+K931+K923+K921+K925+K926+K927+K928+K929</f>
        <v>15695.45</v>
      </c>
      <c r="L919" s="211">
        <f>L920+L922+L924</f>
        <v>0</v>
      </c>
      <c r="M919" s="211">
        <f t="shared" ref="M919:N919" si="525">M920+M922+M924</f>
        <v>200</v>
      </c>
      <c r="N919" s="211">
        <f t="shared" si="525"/>
        <v>200</v>
      </c>
    </row>
    <row r="920" spans="1:14" ht="17.25" customHeight="1" x14ac:dyDescent="0.2">
      <c r="A920" s="213" t="s">
        <v>93</v>
      </c>
      <c r="B920" s="206" t="s">
        <v>146</v>
      </c>
      <c r="C920" s="206" t="s">
        <v>198</v>
      </c>
      <c r="D920" s="206" t="s">
        <v>192</v>
      </c>
      <c r="E920" s="206" t="s">
        <v>838</v>
      </c>
      <c r="F920" s="206" t="s">
        <v>94</v>
      </c>
      <c r="G920" s="210"/>
      <c r="H920" s="211">
        <v>800</v>
      </c>
      <c r="I920" s="211">
        <v>0</v>
      </c>
      <c r="J920" s="211">
        <f>H920+I920</f>
        <v>800</v>
      </c>
      <c r="K920" s="211">
        <v>-716.25</v>
      </c>
      <c r="L920" s="211">
        <v>0</v>
      </c>
      <c r="M920" s="211">
        <v>100</v>
      </c>
      <c r="N920" s="211">
        <f t="shared" si="524"/>
        <v>100</v>
      </c>
    </row>
    <row r="921" spans="1:14" ht="17.25" hidden="1" customHeight="1" x14ac:dyDescent="0.2">
      <c r="A921" s="213" t="s">
        <v>93</v>
      </c>
      <c r="B921" s="206" t="s">
        <v>146</v>
      </c>
      <c r="C921" s="206" t="s">
        <v>198</v>
      </c>
      <c r="D921" s="206" t="s">
        <v>192</v>
      </c>
      <c r="E921" s="206" t="s">
        <v>838</v>
      </c>
      <c r="F921" s="206" t="s">
        <v>0</v>
      </c>
      <c r="G921" s="210"/>
      <c r="H921" s="211"/>
      <c r="I921" s="211"/>
      <c r="J921" s="211"/>
      <c r="K921" s="211">
        <v>110</v>
      </c>
      <c r="L921" s="211">
        <v>0</v>
      </c>
      <c r="M921" s="211">
        <v>0</v>
      </c>
      <c r="N921" s="211">
        <f t="shared" si="524"/>
        <v>0</v>
      </c>
    </row>
    <row r="922" spans="1:14" ht="17.25" customHeight="1" x14ac:dyDescent="0.2">
      <c r="A922" s="213" t="s">
        <v>93</v>
      </c>
      <c r="B922" s="206" t="s">
        <v>146</v>
      </c>
      <c r="C922" s="206" t="s">
        <v>198</v>
      </c>
      <c r="D922" s="206" t="s">
        <v>192</v>
      </c>
      <c r="E922" s="206" t="s">
        <v>839</v>
      </c>
      <c r="F922" s="206" t="s">
        <v>94</v>
      </c>
      <c r="G922" s="210"/>
      <c r="H922" s="211">
        <v>1000</v>
      </c>
      <c r="I922" s="211">
        <v>0</v>
      </c>
      <c r="J922" s="211">
        <f t="shared" ref="J922:J939" si="526">H922+I922</f>
        <v>1000</v>
      </c>
      <c r="K922" s="211">
        <v>0</v>
      </c>
      <c r="L922" s="211">
        <v>0</v>
      </c>
      <c r="M922" s="211">
        <v>100</v>
      </c>
      <c r="N922" s="211">
        <f t="shared" si="524"/>
        <v>100</v>
      </c>
    </row>
    <row r="923" spans="1:14" ht="17.25" hidden="1" customHeight="1" x14ac:dyDescent="0.2">
      <c r="A923" s="213" t="s">
        <v>78</v>
      </c>
      <c r="B923" s="206" t="s">
        <v>146</v>
      </c>
      <c r="C923" s="206" t="s">
        <v>198</v>
      </c>
      <c r="D923" s="206" t="s">
        <v>192</v>
      </c>
      <c r="E923" s="206" t="s">
        <v>839</v>
      </c>
      <c r="F923" s="206" t="s">
        <v>79</v>
      </c>
      <c r="G923" s="210"/>
      <c r="H923" s="211"/>
      <c r="I923" s="211">
        <f>50+276.58+220</f>
        <v>546.57999999999993</v>
      </c>
      <c r="J923" s="211">
        <f>H923+I923</f>
        <v>546.57999999999993</v>
      </c>
      <c r="K923" s="211">
        <v>0</v>
      </c>
      <c r="L923" s="211">
        <v>0</v>
      </c>
      <c r="M923" s="211">
        <v>0</v>
      </c>
      <c r="N923" s="211">
        <f t="shared" si="524"/>
        <v>0</v>
      </c>
    </row>
    <row r="924" spans="1:14" ht="17.25" hidden="1" customHeight="1" x14ac:dyDescent="0.2">
      <c r="A924" s="213" t="s">
        <v>995</v>
      </c>
      <c r="B924" s="206" t="s">
        <v>146</v>
      </c>
      <c r="C924" s="206" t="s">
        <v>198</v>
      </c>
      <c r="D924" s="206" t="s">
        <v>192</v>
      </c>
      <c r="E924" s="206" t="s">
        <v>793</v>
      </c>
      <c r="F924" s="206" t="s">
        <v>57</v>
      </c>
      <c r="G924" s="210"/>
      <c r="H924" s="211">
        <v>2000</v>
      </c>
      <c r="I924" s="211">
        <f>4000+3000+1000+1100+2500</f>
        <v>11600</v>
      </c>
      <c r="J924" s="211">
        <f t="shared" si="526"/>
        <v>13600</v>
      </c>
      <c r="K924" s="211">
        <v>1900</v>
      </c>
      <c r="L924" s="211">
        <v>0</v>
      </c>
      <c r="M924" s="211">
        <v>0</v>
      </c>
      <c r="N924" s="211">
        <f t="shared" si="524"/>
        <v>0</v>
      </c>
    </row>
    <row r="925" spans="1:14" ht="42.75" customHeight="1" x14ac:dyDescent="0.2">
      <c r="A925" s="213" t="s">
        <v>916</v>
      </c>
      <c r="B925" s="206" t="s">
        <v>146</v>
      </c>
      <c r="C925" s="206" t="s">
        <v>198</v>
      </c>
      <c r="D925" s="206" t="s">
        <v>192</v>
      </c>
      <c r="E925" s="206" t="s">
        <v>906</v>
      </c>
      <c r="F925" s="206" t="s">
        <v>57</v>
      </c>
      <c r="G925" s="210"/>
      <c r="H925" s="211">
        <v>2000</v>
      </c>
      <c r="I925" s="211">
        <f>4000+3000+1000+1100+2500</f>
        <v>11600</v>
      </c>
      <c r="J925" s="211">
        <v>0</v>
      </c>
      <c r="K925" s="211">
        <f>7000-5000</f>
        <v>2000</v>
      </c>
      <c r="L925" s="211">
        <v>2000</v>
      </c>
      <c r="M925" s="211">
        <v>-2000</v>
      </c>
      <c r="N925" s="211">
        <f t="shared" si="524"/>
        <v>0</v>
      </c>
    </row>
    <row r="926" spans="1:14" ht="17.25" hidden="1" customHeight="1" x14ac:dyDescent="0.2">
      <c r="A926" s="213" t="s">
        <v>915</v>
      </c>
      <c r="B926" s="206" t="s">
        <v>146</v>
      </c>
      <c r="C926" s="206" t="s">
        <v>198</v>
      </c>
      <c r="D926" s="206" t="s">
        <v>192</v>
      </c>
      <c r="E926" s="206" t="s">
        <v>907</v>
      </c>
      <c r="F926" s="206" t="s">
        <v>905</v>
      </c>
      <c r="G926" s="210"/>
      <c r="H926" s="211"/>
      <c r="I926" s="211"/>
      <c r="J926" s="211"/>
      <c r="K926" s="211">
        <v>1910.6</v>
      </c>
      <c r="L926" s="211">
        <v>0</v>
      </c>
      <c r="M926" s="211"/>
      <c r="N926" s="211">
        <v>0</v>
      </c>
    </row>
    <row r="927" spans="1:14" ht="17.25" hidden="1" customHeight="1" x14ac:dyDescent="0.2">
      <c r="A927" s="213" t="s">
        <v>913</v>
      </c>
      <c r="B927" s="206" t="s">
        <v>146</v>
      </c>
      <c r="C927" s="206" t="s">
        <v>198</v>
      </c>
      <c r="D927" s="206" t="s">
        <v>192</v>
      </c>
      <c r="E927" s="206" t="s">
        <v>907</v>
      </c>
      <c r="F927" s="206" t="s">
        <v>0</v>
      </c>
      <c r="G927" s="210"/>
      <c r="H927" s="211"/>
      <c r="I927" s="211"/>
      <c r="J927" s="211"/>
      <c r="K927" s="211">
        <v>5000</v>
      </c>
      <c r="L927" s="211">
        <v>0</v>
      </c>
      <c r="M927" s="211"/>
      <c r="N927" s="211">
        <v>0</v>
      </c>
    </row>
    <row r="928" spans="1:14" ht="17.25" hidden="1" customHeight="1" x14ac:dyDescent="0.2">
      <c r="A928" s="213" t="s">
        <v>858</v>
      </c>
      <c r="B928" s="206" t="s">
        <v>146</v>
      </c>
      <c r="C928" s="206" t="s">
        <v>198</v>
      </c>
      <c r="D928" s="206" t="s">
        <v>192</v>
      </c>
      <c r="E928" s="206" t="s">
        <v>859</v>
      </c>
      <c r="F928" s="206" t="s">
        <v>905</v>
      </c>
      <c r="G928" s="210"/>
      <c r="H928" s="211"/>
      <c r="I928" s="211"/>
      <c r="J928" s="211"/>
      <c r="K928" s="211">
        <v>1500</v>
      </c>
      <c r="L928" s="211">
        <v>0</v>
      </c>
      <c r="M928" s="211"/>
      <c r="N928" s="211">
        <v>0</v>
      </c>
    </row>
    <row r="929" spans="1:14" ht="17.25" hidden="1" customHeight="1" x14ac:dyDescent="0.2">
      <c r="A929" s="213" t="s">
        <v>914</v>
      </c>
      <c r="B929" s="206" t="s">
        <v>146</v>
      </c>
      <c r="C929" s="206" t="s">
        <v>198</v>
      </c>
      <c r="D929" s="206" t="s">
        <v>192</v>
      </c>
      <c r="E929" s="206" t="s">
        <v>908</v>
      </c>
      <c r="F929" s="206" t="s">
        <v>905</v>
      </c>
      <c r="G929" s="210"/>
      <c r="H929" s="211"/>
      <c r="I929" s="211"/>
      <c r="J929" s="211"/>
      <c r="K929" s="211">
        <v>6301.7</v>
      </c>
      <c r="L929" s="211">
        <v>0</v>
      </c>
      <c r="M929" s="211"/>
      <c r="N929" s="211">
        <v>0</v>
      </c>
    </row>
    <row r="930" spans="1:14" ht="53.25" hidden="1" customHeight="1" x14ac:dyDescent="0.2">
      <c r="A930" s="213" t="s">
        <v>858</v>
      </c>
      <c r="B930" s="206" t="s">
        <v>146</v>
      </c>
      <c r="C930" s="206" t="s">
        <v>198</v>
      </c>
      <c r="D930" s="206" t="s">
        <v>192</v>
      </c>
      <c r="E930" s="206" t="s">
        <v>860</v>
      </c>
      <c r="F930" s="206" t="s">
        <v>79</v>
      </c>
      <c r="G930" s="210"/>
      <c r="H930" s="211">
        <v>1410.6</v>
      </c>
      <c r="I930" s="211">
        <v>0</v>
      </c>
      <c r="J930" s="211">
        <f t="shared" si="526"/>
        <v>1410.6</v>
      </c>
      <c r="K930" s="211">
        <v>-1410.6</v>
      </c>
      <c r="L930" s="211">
        <f t="shared" ref="L930:L933" si="527">I930+J930</f>
        <v>1410.6</v>
      </c>
      <c r="M930" s="211"/>
      <c r="N930" s="211">
        <f>J930+K930</f>
        <v>0</v>
      </c>
    </row>
    <row r="931" spans="1:14" ht="54.75" hidden="1" customHeight="1" x14ac:dyDescent="0.2">
      <c r="A931" s="213" t="s">
        <v>858</v>
      </c>
      <c r="B931" s="206" t="s">
        <v>146</v>
      </c>
      <c r="C931" s="206" t="s">
        <v>198</v>
      </c>
      <c r="D931" s="206" t="s">
        <v>192</v>
      </c>
      <c r="E931" s="206" t="s">
        <v>859</v>
      </c>
      <c r="F931" s="206" t="s">
        <v>79</v>
      </c>
      <c r="G931" s="210"/>
      <c r="H931" s="211">
        <v>900</v>
      </c>
      <c r="I931" s="211">
        <v>0</v>
      </c>
      <c r="J931" s="211">
        <f t="shared" si="526"/>
        <v>900</v>
      </c>
      <c r="K931" s="211">
        <v>-900</v>
      </c>
      <c r="L931" s="211">
        <f t="shared" si="527"/>
        <v>900</v>
      </c>
      <c r="M931" s="211"/>
      <c r="N931" s="211">
        <f>J931+K931</f>
        <v>0</v>
      </c>
    </row>
    <row r="932" spans="1:14" ht="60" hidden="1" customHeight="1" x14ac:dyDescent="0.2">
      <c r="A932" s="227" t="s">
        <v>791</v>
      </c>
      <c r="B932" s="225" t="s">
        <v>146</v>
      </c>
      <c r="C932" s="206" t="s">
        <v>198</v>
      </c>
      <c r="D932" s="206" t="s">
        <v>192</v>
      </c>
      <c r="E932" s="206" t="s">
        <v>792</v>
      </c>
      <c r="F932" s="206"/>
      <c r="G932" s="210"/>
      <c r="H932" s="210"/>
      <c r="I932" s="211">
        <f>I933</f>
        <v>0</v>
      </c>
      <c r="J932" s="211">
        <f t="shared" si="526"/>
        <v>0</v>
      </c>
      <c r="K932" s="211">
        <f>K933</f>
        <v>0</v>
      </c>
      <c r="L932" s="211">
        <f t="shared" si="527"/>
        <v>0</v>
      </c>
      <c r="M932" s="211"/>
      <c r="N932" s="211">
        <f>J932+K932</f>
        <v>0</v>
      </c>
    </row>
    <row r="933" spans="1:14" ht="30.75" hidden="1" customHeight="1" x14ac:dyDescent="0.2">
      <c r="A933" s="227" t="s">
        <v>93</v>
      </c>
      <c r="B933" s="225" t="s">
        <v>146</v>
      </c>
      <c r="C933" s="206" t="s">
        <v>198</v>
      </c>
      <c r="D933" s="206" t="s">
        <v>192</v>
      </c>
      <c r="E933" s="206" t="s">
        <v>792</v>
      </c>
      <c r="F933" s="206" t="s">
        <v>94</v>
      </c>
      <c r="G933" s="210"/>
      <c r="H933" s="210"/>
      <c r="I933" s="211">
        <v>0</v>
      </c>
      <c r="J933" s="211">
        <f t="shared" si="526"/>
        <v>0</v>
      </c>
      <c r="K933" s="211">
        <v>0</v>
      </c>
      <c r="L933" s="211">
        <f t="shared" si="527"/>
        <v>0</v>
      </c>
      <c r="M933" s="211"/>
      <c r="N933" s="211">
        <f>J933+K933</f>
        <v>0</v>
      </c>
    </row>
    <row r="934" spans="1:14" ht="22.5" hidden="1" customHeight="1" x14ac:dyDescent="0.2">
      <c r="A934" s="213" t="s">
        <v>519</v>
      </c>
      <c r="B934" s="225">
        <v>801</v>
      </c>
      <c r="C934" s="206" t="s">
        <v>198</v>
      </c>
      <c r="D934" s="206" t="s">
        <v>192</v>
      </c>
      <c r="E934" s="206" t="s">
        <v>800</v>
      </c>
      <c r="F934" s="206" t="s">
        <v>79</v>
      </c>
      <c r="G934" s="210"/>
      <c r="H934" s="211">
        <v>0</v>
      </c>
      <c r="I934" s="211">
        <v>1000</v>
      </c>
      <c r="J934" s="211">
        <f t="shared" si="526"/>
        <v>1000</v>
      </c>
      <c r="K934" s="211">
        <v>0</v>
      </c>
      <c r="L934" s="211">
        <v>0</v>
      </c>
      <c r="M934" s="211"/>
      <c r="N934" s="211">
        <v>0</v>
      </c>
    </row>
    <row r="935" spans="1:14" ht="50.25" customHeight="1" x14ac:dyDescent="0.2">
      <c r="A935" s="213" t="s">
        <v>981</v>
      </c>
      <c r="B935" s="225">
        <v>801</v>
      </c>
      <c r="C935" s="206" t="s">
        <v>198</v>
      </c>
      <c r="D935" s="206" t="s">
        <v>192</v>
      </c>
      <c r="E935" s="206" t="s">
        <v>982</v>
      </c>
      <c r="F935" s="206" t="s">
        <v>57</v>
      </c>
      <c r="G935" s="210"/>
      <c r="H935" s="211"/>
      <c r="I935" s="211"/>
      <c r="J935" s="211"/>
      <c r="K935" s="211"/>
      <c r="L935" s="211">
        <v>0</v>
      </c>
      <c r="M935" s="211">
        <v>1444.6</v>
      </c>
      <c r="N935" s="211">
        <f>L935+M935</f>
        <v>1444.6</v>
      </c>
    </row>
    <row r="936" spans="1:14" s="19" customFormat="1" ht="22.5" hidden="1" customHeight="1" x14ac:dyDescent="0.2">
      <c r="A936" s="299" t="s">
        <v>224</v>
      </c>
      <c r="B936" s="203">
        <v>801</v>
      </c>
      <c r="C936" s="204" t="s">
        <v>198</v>
      </c>
      <c r="D936" s="204" t="s">
        <v>194</v>
      </c>
      <c r="E936" s="204"/>
      <c r="F936" s="204"/>
      <c r="G936" s="218"/>
      <c r="H936" s="229"/>
      <c r="I936" s="229"/>
      <c r="J936" s="229"/>
      <c r="K936" s="229"/>
      <c r="L936" s="229">
        <f>L937</f>
        <v>147.69999999999999</v>
      </c>
      <c r="M936" s="229">
        <f t="shared" ref="M936:N937" si="528">M937</f>
        <v>-147.69999999999999</v>
      </c>
      <c r="N936" s="229">
        <f t="shared" si="528"/>
        <v>0</v>
      </c>
    </row>
    <row r="937" spans="1:14" ht="59.25" hidden="1" customHeight="1" x14ac:dyDescent="0.2">
      <c r="A937" s="213" t="s">
        <v>924</v>
      </c>
      <c r="B937" s="225">
        <v>801</v>
      </c>
      <c r="C937" s="206" t="s">
        <v>198</v>
      </c>
      <c r="D937" s="206" t="s">
        <v>194</v>
      </c>
      <c r="E937" s="206" t="s">
        <v>923</v>
      </c>
      <c r="F937" s="206"/>
      <c r="G937" s="210"/>
      <c r="H937" s="211"/>
      <c r="I937" s="211"/>
      <c r="J937" s="211"/>
      <c r="K937" s="211"/>
      <c r="L937" s="211">
        <f>L938</f>
        <v>147.69999999999999</v>
      </c>
      <c r="M937" s="211">
        <f t="shared" si="528"/>
        <v>-147.69999999999999</v>
      </c>
      <c r="N937" s="211">
        <f t="shared" si="528"/>
        <v>0</v>
      </c>
    </row>
    <row r="938" spans="1:14" ht="22.5" hidden="1" customHeight="1" x14ac:dyDescent="0.2">
      <c r="A938" s="213" t="s">
        <v>93</v>
      </c>
      <c r="B938" s="225">
        <v>801</v>
      </c>
      <c r="C938" s="206" t="s">
        <v>198</v>
      </c>
      <c r="D938" s="206" t="s">
        <v>194</v>
      </c>
      <c r="E938" s="206" t="s">
        <v>923</v>
      </c>
      <c r="F938" s="206" t="s">
        <v>94</v>
      </c>
      <c r="G938" s="210"/>
      <c r="H938" s="211"/>
      <c r="I938" s="211"/>
      <c r="J938" s="211"/>
      <c r="K938" s="211"/>
      <c r="L938" s="211">
        <v>147.69999999999999</v>
      </c>
      <c r="M938" s="211">
        <v>-147.69999999999999</v>
      </c>
      <c r="N938" s="211">
        <f>L938+M938</f>
        <v>0</v>
      </c>
    </row>
    <row r="939" spans="1:14" ht="15" customHeight="1" x14ac:dyDescent="0.2">
      <c r="A939" s="222" t="s">
        <v>889</v>
      </c>
      <c r="B939" s="203">
        <v>801</v>
      </c>
      <c r="C939" s="204" t="s">
        <v>202</v>
      </c>
      <c r="D939" s="206"/>
      <c r="E939" s="206"/>
      <c r="F939" s="206"/>
      <c r="G939" s="210"/>
      <c r="H939" s="229">
        <f>H940+H942</f>
        <v>830</v>
      </c>
      <c r="I939" s="229">
        <f>I940+I942</f>
        <v>20</v>
      </c>
      <c r="J939" s="211">
        <f t="shared" si="526"/>
        <v>850</v>
      </c>
      <c r="K939" s="229">
        <f>K940+K942</f>
        <v>0</v>
      </c>
      <c r="L939" s="211">
        <f>L940+L942</f>
        <v>830</v>
      </c>
      <c r="M939" s="211">
        <f>M940+M942</f>
        <v>30</v>
      </c>
      <c r="N939" s="211">
        <f t="shared" ref="N939" si="529">N940+N942</f>
        <v>860</v>
      </c>
    </row>
    <row r="940" spans="1:14" ht="18.75" hidden="1" customHeight="1" x14ac:dyDescent="0.2">
      <c r="A940" s="222" t="s">
        <v>227</v>
      </c>
      <c r="B940" s="203">
        <v>801</v>
      </c>
      <c r="C940" s="204" t="s">
        <v>202</v>
      </c>
      <c r="D940" s="204" t="s">
        <v>190</v>
      </c>
      <c r="E940" s="206"/>
      <c r="F940" s="206"/>
      <c r="G940" s="210"/>
      <c r="H940" s="229">
        <f>H941</f>
        <v>0</v>
      </c>
      <c r="I940" s="229">
        <f>I941</f>
        <v>20</v>
      </c>
      <c r="J940" s="229">
        <f>H940+I940</f>
        <v>20</v>
      </c>
      <c r="K940" s="229">
        <f>K941</f>
        <v>0</v>
      </c>
      <c r="L940" s="229">
        <f>L941</f>
        <v>0</v>
      </c>
      <c r="M940" s="229">
        <f t="shared" ref="M940:N940" si="530">M941</f>
        <v>0</v>
      </c>
      <c r="N940" s="229">
        <f t="shared" si="530"/>
        <v>0</v>
      </c>
    </row>
    <row r="941" spans="1:14" ht="18.75" hidden="1" customHeight="1" x14ac:dyDescent="0.2">
      <c r="A941" s="213" t="s">
        <v>78</v>
      </c>
      <c r="B941" s="225">
        <v>801</v>
      </c>
      <c r="C941" s="206" t="s">
        <v>202</v>
      </c>
      <c r="D941" s="206" t="s">
        <v>190</v>
      </c>
      <c r="E941" s="206" t="s">
        <v>888</v>
      </c>
      <c r="F941" s="206" t="s">
        <v>79</v>
      </c>
      <c r="G941" s="210"/>
      <c r="H941" s="211">
        <v>0</v>
      </c>
      <c r="I941" s="211">
        <v>20</v>
      </c>
      <c r="J941" s="211">
        <f>H941+I941</f>
        <v>20</v>
      </c>
      <c r="K941" s="211">
        <v>0</v>
      </c>
      <c r="L941" s="211">
        <v>0</v>
      </c>
      <c r="M941" s="211">
        <v>0</v>
      </c>
      <c r="N941" s="211">
        <f>L941+M941</f>
        <v>0</v>
      </c>
    </row>
    <row r="942" spans="1:14" s="19" customFormat="1" ht="15.75" customHeight="1" x14ac:dyDescent="0.2">
      <c r="A942" s="285" t="s">
        <v>228</v>
      </c>
      <c r="B942" s="203">
        <v>801</v>
      </c>
      <c r="C942" s="204" t="s">
        <v>202</v>
      </c>
      <c r="D942" s="204" t="s">
        <v>192</v>
      </c>
      <c r="E942" s="204"/>
      <c r="F942" s="204"/>
      <c r="G942" s="218"/>
      <c r="H942" s="229">
        <f t="shared" ref="H942:N942" si="531">H943</f>
        <v>830</v>
      </c>
      <c r="I942" s="229">
        <f t="shared" si="531"/>
        <v>0</v>
      </c>
      <c r="J942" s="229">
        <f t="shared" si="531"/>
        <v>830</v>
      </c>
      <c r="K942" s="229">
        <f t="shared" si="531"/>
        <v>0</v>
      </c>
      <c r="L942" s="229">
        <f t="shared" si="531"/>
        <v>830</v>
      </c>
      <c r="M942" s="229">
        <f t="shared" si="531"/>
        <v>30</v>
      </c>
      <c r="N942" s="229">
        <f t="shared" si="531"/>
        <v>860</v>
      </c>
    </row>
    <row r="943" spans="1:14" ht="30.75" customHeight="1" x14ac:dyDescent="0.2">
      <c r="A943" s="227" t="s">
        <v>946</v>
      </c>
      <c r="B943" s="225" t="s">
        <v>146</v>
      </c>
      <c r="C943" s="206" t="s">
        <v>202</v>
      </c>
      <c r="D943" s="206" t="s">
        <v>192</v>
      </c>
      <c r="E943" s="206" t="s">
        <v>764</v>
      </c>
      <c r="F943" s="206" t="s">
        <v>94</v>
      </c>
      <c r="G943" s="210"/>
      <c r="H943" s="211">
        <v>830</v>
      </c>
      <c r="I943" s="211">
        <v>0</v>
      </c>
      <c r="J943" s="211">
        <f>H943+I943</f>
        <v>830</v>
      </c>
      <c r="K943" s="211">
        <v>0</v>
      </c>
      <c r="L943" s="211">
        <v>830</v>
      </c>
      <c r="M943" s="211">
        <v>30</v>
      </c>
      <c r="N943" s="211">
        <f>L943+M943</f>
        <v>860</v>
      </c>
    </row>
    <row r="944" spans="1:14" s="19" customFormat="1" ht="16.5" customHeight="1" x14ac:dyDescent="0.2">
      <c r="A944" s="285" t="s">
        <v>81</v>
      </c>
      <c r="B944" s="203">
        <v>801</v>
      </c>
      <c r="C944" s="204" t="s">
        <v>233</v>
      </c>
      <c r="D944" s="204" t="s">
        <v>190</v>
      </c>
      <c r="E944" s="204"/>
      <c r="F944" s="204"/>
      <c r="G944" s="229">
        <f>G946+G945</f>
        <v>0</v>
      </c>
      <c r="H944" s="229">
        <f t="shared" ref="H944:L944" si="532">H945+H946</f>
        <v>1161.3</v>
      </c>
      <c r="I944" s="229">
        <f t="shared" si="532"/>
        <v>0</v>
      </c>
      <c r="J944" s="229">
        <f t="shared" si="532"/>
        <v>1161.3</v>
      </c>
      <c r="K944" s="229">
        <f t="shared" si="532"/>
        <v>-1161.3</v>
      </c>
      <c r="L944" s="229">
        <f t="shared" si="532"/>
        <v>1500</v>
      </c>
      <c r="M944" s="229">
        <f>M945+M946</f>
        <v>-1229</v>
      </c>
      <c r="N944" s="229">
        <f t="shared" ref="N944" si="533">N945+N946</f>
        <v>271</v>
      </c>
    </row>
    <row r="945" spans="1:14" s="20" customFormat="1" ht="51" hidden="1" customHeight="1" x14ac:dyDescent="0.2">
      <c r="A945" s="227" t="s">
        <v>979</v>
      </c>
      <c r="B945" s="225">
        <v>801</v>
      </c>
      <c r="C945" s="206" t="s">
        <v>233</v>
      </c>
      <c r="D945" s="206" t="s">
        <v>190</v>
      </c>
      <c r="E945" s="206" t="s">
        <v>857</v>
      </c>
      <c r="F945" s="206" t="s">
        <v>79</v>
      </c>
      <c r="G945" s="210"/>
      <c r="H945" s="211">
        <v>361.3</v>
      </c>
      <c r="I945" s="211">
        <v>0</v>
      </c>
      <c r="J945" s="211">
        <f>H945+I945</f>
        <v>361.3</v>
      </c>
      <c r="K945" s="211">
        <v>-361.3</v>
      </c>
      <c r="L945" s="211">
        <v>0</v>
      </c>
      <c r="M945" s="211">
        <v>0</v>
      </c>
      <c r="N945" s="211">
        <f>L945+M945</f>
        <v>0</v>
      </c>
    </row>
    <row r="946" spans="1:14" ht="32.25" customHeight="1" x14ac:dyDescent="0.2">
      <c r="A946" s="227" t="s">
        <v>533</v>
      </c>
      <c r="B946" s="225">
        <v>801</v>
      </c>
      <c r="C946" s="206" t="s">
        <v>233</v>
      </c>
      <c r="D946" s="206" t="s">
        <v>190</v>
      </c>
      <c r="E946" s="206" t="s">
        <v>1006</v>
      </c>
      <c r="F946" s="206"/>
      <c r="G946" s="210"/>
      <c r="H946" s="211">
        <f>H947</f>
        <v>800</v>
      </c>
      <c r="I946" s="211">
        <f>I947</f>
        <v>0</v>
      </c>
      <c r="J946" s="211">
        <f>H946+I946</f>
        <v>800</v>
      </c>
      <c r="K946" s="211">
        <f>K947</f>
        <v>-800</v>
      </c>
      <c r="L946" s="211">
        <f>L947</f>
        <v>1500</v>
      </c>
      <c r="M946" s="211">
        <f t="shared" ref="M946:N946" si="534">M947</f>
        <v>-1229</v>
      </c>
      <c r="N946" s="211">
        <f t="shared" si="534"/>
        <v>271</v>
      </c>
    </row>
    <row r="947" spans="1:14" ht="17.25" customHeight="1" x14ac:dyDescent="0.2">
      <c r="A947" s="227" t="s">
        <v>78</v>
      </c>
      <c r="B947" s="225">
        <v>801</v>
      </c>
      <c r="C947" s="206" t="s">
        <v>233</v>
      </c>
      <c r="D947" s="206" t="s">
        <v>190</v>
      </c>
      <c r="E947" s="206" t="s">
        <v>1006</v>
      </c>
      <c r="F947" s="206" t="s">
        <v>79</v>
      </c>
      <c r="G947" s="210"/>
      <c r="H947" s="211">
        <v>800</v>
      </c>
      <c r="I947" s="211">
        <v>0</v>
      </c>
      <c r="J947" s="211">
        <f>H947+I947</f>
        <v>800</v>
      </c>
      <c r="K947" s="211">
        <v>-800</v>
      </c>
      <c r="L947" s="211">
        <v>1500</v>
      </c>
      <c r="M947" s="211">
        <v>-1229</v>
      </c>
      <c r="N947" s="211">
        <f>L947+M947</f>
        <v>271</v>
      </c>
    </row>
    <row r="948" spans="1:14" s="19" customFormat="1" ht="14.25" x14ac:dyDescent="0.2">
      <c r="A948" s="299" t="s">
        <v>65</v>
      </c>
      <c r="B948" s="203">
        <v>801</v>
      </c>
      <c r="C948" s="204">
        <v>10</v>
      </c>
      <c r="D948" s="204"/>
      <c r="E948" s="204"/>
      <c r="F948" s="204"/>
      <c r="G948" s="218"/>
      <c r="H948" s="229" t="e">
        <f>H949+H952+H965</f>
        <v>#REF!</v>
      </c>
      <c r="I948" s="229" t="e">
        <f>I949+I952+I965</f>
        <v>#REF!</v>
      </c>
      <c r="J948" s="229" t="e">
        <f>J949+J952+J965</f>
        <v>#REF!</v>
      </c>
      <c r="K948" s="229" t="e">
        <f>K949+K952+K965</f>
        <v>#REF!</v>
      </c>
      <c r="L948" s="229">
        <f>L949+L952</f>
        <v>2469.4500000000003</v>
      </c>
      <c r="M948" s="229">
        <f t="shared" ref="M948:N948" si="535">M949+M952</f>
        <v>1237.6500000000001</v>
      </c>
      <c r="N948" s="229">
        <f t="shared" si="535"/>
        <v>3707.1000000000004</v>
      </c>
    </row>
    <row r="949" spans="1:14" ht="13.5" customHeight="1" x14ac:dyDescent="0.2">
      <c r="A949" s="299" t="s">
        <v>275</v>
      </c>
      <c r="B949" s="203">
        <v>801</v>
      </c>
      <c r="C949" s="204">
        <v>10</v>
      </c>
      <c r="D949" s="204" t="s">
        <v>190</v>
      </c>
      <c r="E949" s="204"/>
      <c r="F949" s="204"/>
      <c r="G949" s="211" t="e">
        <f>#REF!+G950</f>
        <v>#REF!</v>
      </c>
      <c r="H949" s="211">
        <f>H950</f>
        <v>303.05</v>
      </c>
      <c r="I949" s="211">
        <f>I950</f>
        <v>0</v>
      </c>
      <c r="J949" s="211">
        <f>H949+I949</f>
        <v>303.05</v>
      </c>
      <c r="K949" s="211">
        <f t="shared" ref="K949:N950" si="536">K950</f>
        <v>0</v>
      </c>
      <c r="L949" s="229">
        <f t="shared" si="536"/>
        <v>303.05</v>
      </c>
      <c r="M949" s="229">
        <f t="shared" si="536"/>
        <v>57.95</v>
      </c>
      <c r="N949" s="229">
        <f t="shared" si="536"/>
        <v>361</v>
      </c>
    </row>
    <row r="950" spans="1:14" ht="45" x14ac:dyDescent="0.2">
      <c r="A950" s="213" t="s">
        <v>966</v>
      </c>
      <c r="B950" s="225">
        <v>801</v>
      </c>
      <c r="C950" s="206">
        <v>10</v>
      </c>
      <c r="D950" s="206" t="s">
        <v>190</v>
      </c>
      <c r="E950" s="205" t="s">
        <v>844</v>
      </c>
      <c r="F950" s="206"/>
      <c r="G950" s="210"/>
      <c r="H950" s="211">
        <f>H951</f>
        <v>303.05</v>
      </c>
      <c r="I950" s="211">
        <f>I951</f>
        <v>0</v>
      </c>
      <c r="J950" s="211">
        <f>H950+I950</f>
        <v>303.05</v>
      </c>
      <c r="K950" s="211">
        <f t="shared" si="536"/>
        <v>0</v>
      </c>
      <c r="L950" s="211">
        <f t="shared" si="536"/>
        <v>303.05</v>
      </c>
      <c r="M950" s="211">
        <f t="shared" si="536"/>
        <v>57.95</v>
      </c>
      <c r="N950" s="211">
        <f t="shared" si="536"/>
        <v>361</v>
      </c>
    </row>
    <row r="951" spans="1:14" ht="15" x14ac:dyDescent="0.2">
      <c r="A951" s="213" t="s">
        <v>341</v>
      </c>
      <c r="B951" s="225">
        <v>801</v>
      </c>
      <c r="C951" s="206">
        <v>10</v>
      </c>
      <c r="D951" s="206" t="s">
        <v>190</v>
      </c>
      <c r="E951" s="205" t="s">
        <v>844</v>
      </c>
      <c r="F951" s="206" t="s">
        <v>342</v>
      </c>
      <c r="G951" s="210"/>
      <c r="H951" s="211">
        <v>303.05</v>
      </c>
      <c r="I951" s="211">
        <v>0</v>
      </c>
      <c r="J951" s="211">
        <f>H951+I951</f>
        <v>303.05</v>
      </c>
      <c r="K951" s="211">
        <v>0</v>
      </c>
      <c r="L951" s="211">
        <v>303.05</v>
      </c>
      <c r="M951" s="211">
        <v>57.95</v>
      </c>
      <c r="N951" s="211">
        <f>L951+M951</f>
        <v>361</v>
      </c>
    </row>
    <row r="952" spans="1:14" ht="15" x14ac:dyDescent="0.2">
      <c r="A952" s="299" t="s">
        <v>277</v>
      </c>
      <c r="B952" s="203">
        <v>801</v>
      </c>
      <c r="C952" s="204">
        <v>10</v>
      </c>
      <c r="D952" s="204" t="s">
        <v>194</v>
      </c>
      <c r="E952" s="204"/>
      <c r="F952" s="204"/>
      <c r="G952" s="211" t="e">
        <f>#REF!+#REF!+G953+G963</f>
        <v>#REF!</v>
      </c>
      <c r="H952" s="229" t="e">
        <f>H953</f>
        <v>#REF!</v>
      </c>
      <c r="I952" s="229" t="e">
        <f>I953</f>
        <v>#REF!</v>
      </c>
      <c r="J952" s="229" t="e">
        <f>J953</f>
        <v>#REF!</v>
      </c>
      <c r="K952" s="229" t="e">
        <f>K953+K974</f>
        <v>#REF!</v>
      </c>
      <c r="L952" s="229">
        <f>L953+L974</f>
        <v>2166.4</v>
      </c>
      <c r="M952" s="229">
        <f>M953+M974</f>
        <v>1179.7</v>
      </c>
      <c r="N952" s="229">
        <f>N953+N974</f>
        <v>3346.1000000000004</v>
      </c>
    </row>
    <row r="953" spans="1:14" ht="31.5" customHeight="1" x14ac:dyDescent="0.2">
      <c r="A953" s="213" t="s">
        <v>966</v>
      </c>
      <c r="B953" s="225">
        <v>801</v>
      </c>
      <c r="C953" s="206" t="s">
        <v>214</v>
      </c>
      <c r="D953" s="206" t="s">
        <v>194</v>
      </c>
      <c r="E953" s="206" t="s">
        <v>844</v>
      </c>
      <c r="F953" s="206"/>
      <c r="G953" s="211" t="e">
        <f>#REF!+G956+G959+G961</f>
        <v>#REF!</v>
      </c>
      <c r="H953" s="211" t="e">
        <f>#REF!+H956+H959+H961+H963</f>
        <v>#REF!</v>
      </c>
      <c r="I953" s="211" t="e">
        <f>#REF!+I956+I959+I961+I963</f>
        <v>#REF!</v>
      </c>
      <c r="J953" s="211" t="e">
        <f>#REF!+J956+J959+J961+J963</f>
        <v>#REF!</v>
      </c>
      <c r="K953" s="211" t="e">
        <f>#REF!+K956+K959+K961+K963+K957</f>
        <v>#REF!</v>
      </c>
      <c r="L953" s="211">
        <f>L955+L956+L959+L963+L972</f>
        <v>2166.4</v>
      </c>
      <c r="M953" s="211">
        <f>M955+M956+M959+M963+M972+M961</f>
        <v>1179.7</v>
      </c>
      <c r="N953" s="211">
        <f t="shared" ref="N953" si="537">N955+N956+N959+N963+N972</f>
        <v>3346.1000000000004</v>
      </c>
    </row>
    <row r="954" spans="1:14" ht="17.25" hidden="1" customHeight="1" x14ac:dyDescent="0.2">
      <c r="A954" s="213" t="s">
        <v>704</v>
      </c>
      <c r="B954" s="225">
        <v>801</v>
      </c>
      <c r="C954" s="206" t="s">
        <v>492</v>
      </c>
      <c r="D954" s="206" t="s">
        <v>194</v>
      </c>
      <c r="E954" s="206" t="s">
        <v>772</v>
      </c>
      <c r="F954" s="206" t="s">
        <v>94</v>
      </c>
      <c r="G954" s="210"/>
      <c r="H954" s="211">
        <v>400</v>
      </c>
      <c r="I954" s="211">
        <v>-363.1</v>
      </c>
      <c r="J954" s="211">
        <f t="shared" ref="J954:J964" si="538">H954+I954</f>
        <v>36.899999999999977</v>
      </c>
      <c r="K954" s="211">
        <v>0</v>
      </c>
      <c r="L954" s="211">
        <v>0</v>
      </c>
      <c r="M954" s="211"/>
      <c r="N954" s="211">
        <v>0</v>
      </c>
    </row>
    <row r="955" spans="1:14" ht="29.25" customHeight="1" x14ac:dyDescent="0.2">
      <c r="A955" s="213" t="s">
        <v>704</v>
      </c>
      <c r="B955" s="225">
        <v>801</v>
      </c>
      <c r="C955" s="206" t="s">
        <v>492</v>
      </c>
      <c r="D955" s="206" t="s">
        <v>194</v>
      </c>
      <c r="E955" s="206" t="s">
        <v>772</v>
      </c>
      <c r="F955" s="206" t="s">
        <v>137</v>
      </c>
      <c r="G955" s="210"/>
      <c r="H955" s="211">
        <v>0</v>
      </c>
      <c r="I955" s="211">
        <v>363.1</v>
      </c>
      <c r="J955" s="211">
        <f t="shared" si="538"/>
        <v>363.1</v>
      </c>
      <c r="K955" s="211">
        <v>0</v>
      </c>
      <c r="L955" s="211">
        <v>400</v>
      </c>
      <c r="M955" s="211">
        <v>-200</v>
      </c>
      <c r="N955" s="211">
        <f>L955+M955</f>
        <v>200</v>
      </c>
    </row>
    <row r="956" spans="1:14" ht="17.25" customHeight="1" x14ac:dyDescent="0.2">
      <c r="A956" s="213" t="s">
        <v>718</v>
      </c>
      <c r="B956" s="225">
        <v>801</v>
      </c>
      <c r="C956" s="206" t="s">
        <v>492</v>
      </c>
      <c r="D956" s="206" t="s">
        <v>194</v>
      </c>
      <c r="E956" s="206" t="s">
        <v>771</v>
      </c>
      <c r="F956" s="206" t="s">
        <v>94</v>
      </c>
      <c r="G956" s="210"/>
      <c r="H956" s="211">
        <v>100</v>
      </c>
      <c r="I956" s="211">
        <v>0</v>
      </c>
      <c r="J956" s="211">
        <f t="shared" si="538"/>
        <v>100</v>
      </c>
      <c r="K956" s="211">
        <v>0</v>
      </c>
      <c r="L956" s="211">
        <v>100</v>
      </c>
      <c r="M956" s="211">
        <v>-90</v>
      </c>
      <c r="N956" s="211">
        <f t="shared" ref="N956:N958" si="539">L956+M956</f>
        <v>10</v>
      </c>
    </row>
    <row r="957" spans="1:14" ht="17.25" hidden="1" customHeight="1" x14ac:dyDescent="0.2">
      <c r="A957" s="213" t="s">
        <v>910</v>
      </c>
      <c r="B957" s="225">
        <v>801</v>
      </c>
      <c r="C957" s="206">
        <v>10</v>
      </c>
      <c r="D957" s="206" t="s">
        <v>194</v>
      </c>
      <c r="E957" s="206" t="s">
        <v>909</v>
      </c>
      <c r="F957" s="206"/>
      <c r="G957" s="210"/>
      <c r="H957" s="211">
        <f>H958</f>
        <v>780.7</v>
      </c>
      <c r="I957" s="211">
        <f>I958</f>
        <v>0</v>
      </c>
      <c r="J957" s="211">
        <v>0</v>
      </c>
      <c r="K957" s="211">
        <f>K958</f>
        <v>1516.768</v>
      </c>
      <c r="L957" s="211">
        <f>L958</f>
        <v>0</v>
      </c>
      <c r="M957" s="211"/>
      <c r="N957" s="211">
        <f t="shared" si="539"/>
        <v>0</v>
      </c>
    </row>
    <row r="958" spans="1:14" ht="17.25" hidden="1" customHeight="1" x14ac:dyDescent="0.2">
      <c r="A958" s="213" t="s">
        <v>304</v>
      </c>
      <c r="B958" s="225">
        <v>801</v>
      </c>
      <c r="C958" s="206">
        <v>10</v>
      </c>
      <c r="D958" s="206" t="s">
        <v>194</v>
      </c>
      <c r="E958" s="206" t="s">
        <v>909</v>
      </c>
      <c r="F958" s="206" t="s">
        <v>305</v>
      </c>
      <c r="G958" s="210"/>
      <c r="H958" s="211">
        <v>780.7</v>
      </c>
      <c r="I958" s="211">
        <v>0</v>
      </c>
      <c r="J958" s="211">
        <v>0</v>
      </c>
      <c r="K958" s="211">
        <v>1516.768</v>
      </c>
      <c r="L958" s="211">
        <v>0</v>
      </c>
      <c r="M958" s="211"/>
      <c r="N958" s="211">
        <f t="shared" si="539"/>
        <v>0</v>
      </c>
    </row>
    <row r="959" spans="1:14" ht="58.5" customHeight="1" x14ac:dyDescent="0.2">
      <c r="A959" s="213" t="s">
        <v>770</v>
      </c>
      <c r="B959" s="225">
        <v>801</v>
      </c>
      <c r="C959" s="206">
        <v>10</v>
      </c>
      <c r="D959" s="206" t="s">
        <v>194</v>
      </c>
      <c r="E959" s="206" t="s">
        <v>769</v>
      </c>
      <c r="F959" s="206"/>
      <c r="G959" s="210"/>
      <c r="H959" s="211">
        <f>H960</f>
        <v>780.7</v>
      </c>
      <c r="I959" s="211">
        <f>I960</f>
        <v>0</v>
      </c>
      <c r="J959" s="211">
        <f t="shared" si="538"/>
        <v>780.7</v>
      </c>
      <c r="K959" s="211">
        <f>K960</f>
        <v>-4.29</v>
      </c>
      <c r="L959" s="211">
        <f>L960</f>
        <v>448</v>
      </c>
      <c r="M959" s="211">
        <f t="shared" ref="M959:N959" si="540">M960</f>
        <v>2078.9</v>
      </c>
      <c r="N959" s="211">
        <f t="shared" si="540"/>
        <v>2526.9</v>
      </c>
    </row>
    <row r="960" spans="1:14" ht="18.75" customHeight="1" x14ac:dyDescent="0.2">
      <c r="A960" s="213" t="s">
        <v>304</v>
      </c>
      <c r="B960" s="225">
        <v>801</v>
      </c>
      <c r="C960" s="206">
        <v>10</v>
      </c>
      <c r="D960" s="206" t="s">
        <v>194</v>
      </c>
      <c r="E960" s="206" t="s">
        <v>769</v>
      </c>
      <c r="F960" s="206" t="s">
        <v>305</v>
      </c>
      <c r="G960" s="210"/>
      <c r="H960" s="211">
        <v>780.7</v>
      </c>
      <c r="I960" s="211">
        <v>0</v>
      </c>
      <c r="J960" s="211">
        <f t="shared" si="538"/>
        <v>780.7</v>
      </c>
      <c r="K960" s="211">
        <v>-4.29</v>
      </c>
      <c r="L960" s="211">
        <v>448</v>
      </c>
      <c r="M960" s="211">
        <v>2078.9</v>
      </c>
      <c r="N960" s="211">
        <f>L960+M960</f>
        <v>2526.9</v>
      </c>
    </row>
    <row r="961" spans="1:14" ht="48.75" hidden="1" customHeight="1" x14ac:dyDescent="0.2">
      <c r="A961" s="213" t="s">
        <v>770</v>
      </c>
      <c r="B961" s="225">
        <v>801</v>
      </c>
      <c r="C961" s="206">
        <v>10</v>
      </c>
      <c r="D961" s="206" t="s">
        <v>194</v>
      </c>
      <c r="E961" s="206" t="s">
        <v>1003</v>
      </c>
      <c r="F961" s="206"/>
      <c r="G961" s="210"/>
      <c r="H961" s="211">
        <f>H962</f>
        <v>300</v>
      </c>
      <c r="I961" s="211">
        <f>I962</f>
        <v>0</v>
      </c>
      <c r="J961" s="211">
        <f t="shared" si="538"/>
        <v>300</v>
      </c>
      <c r="K961" s="211">
        <f>K962</f>
        <v>0</v>
      </c>
      <c r="L961" s="211">
        <f>L962</f>
        <v>0</v>
      </c>
      <c r="M961" s="211">
        <f>M962</f>
        <v>0</v>
      </c>
      <c r="N961" s="211">
        <f>N962</f>
        <v>0</v>
      </c>
    </row>
    <row r="962" spans="1:14" ht="23.25" hidden="1" customHeight="1" x14ac:dyDescent="0.2">
      <c r="A962" s="213" t="s">
        <v>304</v>
      </c>
      <c r="B962" s="225">
        <v>801</v>
      </c>
      <c r="C962" s="206">
        <v>10</v>
      </c>
      <c r="D962" s="206" t="s">
        <v>194</v>
      </c>
      <c r="E962" s="206" t="s">
        <v>1003</v>
      </c>
      <c r="F962" s="206" t="s">
        <v>305</v>
      </c>
      <c r="G962" s="210"/>
      <c r="H962" s="211">
        <v>300</v>
      </c>
      <c r="I962" s="211">
        <v>0</v>
      </c>
      <c r="J962" s="211">
        <f t="shared" si="538"/>
        <v>300</v>
      </c>
      <c r="K962" s="211">
        <v>0</v>
      </c>
      <c r="L962" s="211">
        <v>0</v>
      </c>
      <c r="M962" s="211">
        <v>0</v>
      </c>
      <c r="N962" s="211">
        <f>L962+M962</f>
        <v>0</v>
      </c>
    </row>
    <row r="963" spans="1:14" ht="60.75" customHeight="1" x14ac:dyDescent="0.2">
      <c r="A963" s="213" t="s">
        <v>927</v>
      </c>
      <c r="B963" s="225">
        <v>801</v>
      </c>
      <c r="C963" s="206">
        <v>10</v>
      </c>
      <c r="D963" s="206" t="s">
        <v>194</v>
      </c>
      <c r="E963" s="206" t="s">
        <v>928</v>
      </c>
      <c r="F963" s="206"/>
      <c r="G963" s="210"/>
      <c r="H963" s="211">
        <f>H964</f>
        <v>609.20000000000005</v>
      </c>
      <c r="I963" s="211">
        <f>I964</f>
        <v>1218.43</v>
      </c>
      <c r="J963" s="211">
        <f t="shared" si="538"/>
        <v>1827.63</v>
      </c>
      <c r="K963" s="211">
        <f>K964+K973</f>
        <v>0</v>
      </c>
      <c r="L963" s="211">
        <f>L964</f>
        <v>1218.4000000000001</v>
      </c>
      <c r="M963" s="211">
        <f t="shared" ref="M963:N963" si="541">M964</f>
        <v>-609.20000000000005</v>
      </c>
      <c r="N963" s="211">
        <f t="shared" si="541"/>
        <v>609.20000000000005</v>
      </c>
    </row>
    <row r="964" spans="1:14" ht="30" x14ac:dyDescent="0.2">
      <c r="A964" s="213" t="s">
        <v>985</v>
      </c>
      <c r="B964" s="225">
        <v>801</v>
      </c>
      <c r="C964" s="206">
        <v>10</v>
      </c>
      <c r="D964" s="206" t="s">
        <v>194</v>
      </c>
      <c r="E964" s="206" t="s">
        <v>928</v>
      </c>
      <c r="F964" s="206" t="s">
        <v>342</v>
      </c>
      <c r="G964" s="210"/>
      <c r="H964" s="211">
        <v>609.20000000000005</v>
      </c>
      <c r="I964" s="211">
        <v>1218.43</v>
      </c>
      <c r="J964" s="211">
        <f t="shared" si="538"/>
        <v>1827.63</v>
      </c>
      <c r="K964" s="211">
        <v>-609.21</v>
      </c>
      <c r="L964" s="211">
        <v>1218.4000000000001</v>
      </c>
      <c r="M964" s="211">
        <v>-609.20000000000005</v>
      </c>
      <c r="N964" s="211">
        <f>L964+M964</f>
        <v>609.20000000000005</v>
      </c>
    </row>
    <row r="965" spans="1:14" ht="15" hidden="1" x14ac:dyDescent="0.2">
      <c r="A965" s="213" t="s">
        <v>304</v>
      </c>
      <c r="B965" s="203">
        <v>801</v>
      </c>
      <c r="C965" s="204">
        <v>10</v>
      </c>
      <c r="D965" s="204" t="s">
        <v>200</v>
      </c>
      <c r="E965" s="204"/>
      <c r="F965" s="204"/>
      <c r="G965" s="211" t="e">
        <f>#REF!+G966</f>
        <v>#REF!</v>
      </c>
      <c r="H965" s="229">
        <f t="shared" ref="H965:N965" si="542">H966</f>
        <v>80.099999999999994</v>
      </c>
      <c r="I965" s="229">
        <f t="shared" si="542"/>
        <v>-80.099999999999994</v>
      </c>
      <c r="J965" s="229">
        <f t="shared" si="542"/>
        <v>0</v>
      </c>
      <c r="K965" s="229">
        <f t="shared" si="542"/>
        <v>0</v>
      </c>
      <c r="L965" s="229">
        <f t="shared" si="542"/>
        <v>-80.099999999999994</v>
      </c>
      <c r="M965" s="229"/>
      <c r="N965" s="229">
        <f t="shared" si="542"/>
        <v>0</v>
      </c>
    </row>
    <row r="966" spans="1:14" ht="15" hidden="1" x14ac:dyDescent="0.2">
      <c r="A966" s="213" t="s">
        <v>304</v>
      </c>
      <c r="B966" s="225">
        <v>801</v>
      </c>
      <c r="C966" s="206">
        <v>10</v>
      </c>
      <c r="D966" s="206" t="s">
        <v>200</v>
      </c>
      <c r="E966" s="206" t="s">
        <v>768</v>
      </c>
      <c r="F966" s="206"/>
      <c r="G966" s="210"/>
      <c r="H966" s="211">
        <f>H967</f>
        <v>80.099999999999994</v>
      </c>
      <c r="I966" s="211">
        <f>I967</f>
        <v>-80.099999999999994</v>
      </c>
      <c r="J966" s="211">
        <f>H966+I966</f>
        <v>0</v>
      </c>
      <c r="K966" s="211">
        <f>K967</f>
        <v>0</v>
      </c>
      <c r="L966" s="211">
        <f>I966+J966</f>
        <v>-80.099999999999994</v>
      </c>
      <c r="M966" s="211"/>
      <c r="N966" s="211">
        <f>J966+K966</f>
        <v>0</v>
      </c>
    </row>
    <row r="967" spans="1:14" ht="15" hidden="1" x14ac:dyDescent="0.2">
      <c r="A967" s="213" t="s">
        <v>304</v>
      </c>
      <c r="B967" s="225">
        <v>801</v>
      </c>
      <c r="C967" s="206">
        <v>10</v>
      </c>
      <c r="D967" s="206" t="s">
        <v>200</v>
      </c>
      <c r="E967" s="206" t="s">
        <v>768</v>
      </c>
      <c r="F967" s="206" t="s">
        <v>94</v>
      </c>
      <c r="G967" s="210"/>
      <c r="H967" s="211">
        <v>80.099999999999994</v>
      </c>
      <c r="I967" s="211">
        <v>-80.099999999999994</v>
      </c>
      <c r="J967" s="211">
        <f>H967+I967</f>
        <v>0</v>
      </c>
      <c r="K967" s="211">
        <v>0</v>
      </c>
      <c r="L967" s="211">
        <f>I967+J967</f>
        <v>-80.099999999999994</v>
      </c>
      <c r="M967" s="211"/>
      <c r="N967" s="211">
        <f>J967+K967</f>
        <v>0</v>
      </c>
    </row>
    <row r="968" spans="1:14" ht="21.75" hidden="1" customHeight="1" x14ac:dyDescent="0.2">
      <c r="A968" s="213" t="s">
        <v>304</v>
      </c>
      <c r="B968" s="225">
        <v>801</v>
      </c>
      <c r="C968" s="206">
        <v>10</v>
      </c>
      <c r="D968" s="206" t="s">
        <v>200</v>
      </c>
      <c r="E968" s="206" t="s">
        <v>436</v>
      </c>
      <c r="F968" s="206"/>
      <c r="G968" s="210"/>
      <c r="H968" s="210"/>
      <c r="I968" s="211">
        <f>I969</f>
        <v>0</v>
      </c>
      <c r="J968" s="211">
        <f>J969</f>
        <v>0</v>
      </c>
      <c r="K968" s="211">
        <f>K969</f>
        <v>0</v>
      </c>
      <c r="L968" s="211">
        <f>L969</f>
        <v>0</v>
      </c>
      <c r="M968" s="211"/>
      <c r="N968" s="211">
        <f>N969</f>
        <v>0</v>
      </c>
    </row>
    <row r="969" spans="1:14" ht="21" hidden="1" customHeight="1" x14ac:dyDescent="0.2">
      <c r="A969" s="213" t="s">
        <v>304</v>
      </c>
      <c r="B969" s="225">
        <v>801</v>
      </c>
      <c r="C969" s="206">
        <v>10</v>
      </c>
      <c r="D969" s="206" t="s">
        <v>200</v>
      </c>
      <c r="E969" s="206" t="s">
        <v>436</v>
      </c>
      <c r="F969" s="206" t="s">
        <v>94</v>
      </c>
      <c r="G969" s="210"/>
      <c r="H969" s="210"/>
      <c r="I969" s="211">
        <v>0</v>
      </c>
      <c r="J969" s="211">
        <f>G969+I969</f>
        <v>0</v>
      </c>
      <c r="K969" s="211">
        <v>0</v>
      </c>
      <c r="L969" s="211">
        <f>H969+J969</f>
        <v>0</v>
      </c>
      <c r="M969" s="211"/>
      <c r="N969" s="211">
        <f>I969+K969</f>
        <v>0</v>
      </c>
    </row>
    <row r="970" spans="1:14" ht="28.5" hidden="1" customHeight="1" x14ac:dyDescent="0.2">
      <c r="A970" s="213" t="s">
        <v>304</v>
      </c>
      <c r="B970" s="225">
        <v>801</v>
      </c>
      <c r="C970" s="206">
        <v>10</v>
      </c>
      <c r="D970" s="206" t="s">
        <v>200</v>
      </c>
      <c r="E970" s="206" t="s">
        <v>437</v>
      </c>
      <c r="F970" s="206"/>
      <c r="G970" s="210"/>
      <c r="H970" s="210"/>
      <c r="I970" s="211">
        <f>I971</f>
        <v>0</v>
      </c>
      <c r="J970" s="211">
        <f>J971</f>
        <v>0</v>
      </c>
      <c r="K970" s="211">
        <f>K971</f>
        <v>0</v>
      </c>
      <c r="L970" s="211">
        <f>L971</f>
        <v>0</v>
      </c>
      <c r="M970" s="211"/>
      <c r="N970" s="211">
        <f>N971</f>
        <v>0</v>
      </c>
    </row>
    <row r="971" spans="1:14" ht="18" hidden="1" customHeight="1" x14ac:dyDescent="0.2">
      <c r="A971" s="213" t="s">
        <v>304</v>
      </c>
      <c r="B971" s="225">
        <v>801</v>
      </c>
      <c r="C971" s="206">
        <v>10</v>
      </c>
      <c r="D971" s="206" t="s">
        <v>200</v>
      </c>
      <c r="E971" s="206" t="s">
        <v>437</v>
      </c>
      <c r="F971" s="206" t="s">
        <v>94</v>
      </c>
      <c r="G971" s="210"/>
      <c r="H971" s="210"/>
      <c r="I971" s="211">
        <v>0</v>
      </c>
      <c r="J971" s="211">
        <f>G971+I971</f>
        <v>0</v>
      </c>
      <c r="K971" s="211">
        <v>0</v>
      </c>
      <c r="L971" s="211">
        <f>H971+J971</f>
        <v>0</v>
      </c>
      <c r="M971" s="211"/>
      <c r="N971" s="211">
        <f>I971+K971</f>
        <v>0</v>
      </c>
    </row>
    <row r="972" spans="1:14" ht="18" hidden="1" customHeight="1" x14ac:dyDescent="0.2">
      <c r="A972" s="213" t="s">
        <v>927</v>
      </c>
      <c r="B972" s="225">
        <v>801</v>
      </c>
      <c r="C972" s="206">
        <v>10</v>
      </c>
      <c r="D972" s="206" t="s">
        <v>194</v>
      </c>
      <c r="E972" s="206" t="s">
        <v>928</v>
      </c>
      <c r="F972" s="206"/>
      <c r="G972" s="210"/>
      <c r="H972" s="210"/>
      <c r="I972" s="211"/>
      <c r="J972" s="211"/>
      <c r="K972" s="211"/>
      <c r="L972" s="211">
        <f>L973</f>
        <v>0</v>
      </c>
      <c r="M972" s="211"/>
      <c r="N972" s="211">
        <f>N973</f>
        <v>0</v>
      </c>
    </row>
    <row r="973" spans="1:14" ht="18" hidden="1" customHeight="1" x14ac:dyDescent="0.2">
      <c r="A973" s="213" t="s">
        <v>304</v>
      </c>
      <c r="B973" s="225">
        <v>801</v>
      </c>
      <c r="C973" s="206">
        <v>10</v>
      </c>
      <c r="D973" s="206" t="s">
        <v>194</v>
      </c>
      <c r="E973" s="206" t="s">
        <v>928</v>
      </c>
      <c r="F973" s="206" t="s">
        <v>305</v>
      </c>
      <c r="G973" s="210"/>
      <c r="H973" s="211">
        <v>609.20000000000005</v>
      </c>
      <c r="I973" s="211">
        <v>1218.43</v>
      </c>
      <c r="J973" s="211">
        <v>0</v>
      </c>
      <c r="K973" s="211">
        <v>609.21</v>
      </c>
      <c r="L973" s="211">
        <v>0</v>
      </c>
      <c r="M973" s="211"/>
      <c r="N973" s="211">
        <v>0</v>
      </c>
    </row>
    <row r="974" spans="1:14" ht="18" hidden="1" customHeight="1" x14ac:dyDescent="0.2">
      <c r="A974" s="213" t="s">
        <v>304</v>
      </c>
      <c r="B974" s="225">
        <v>801</v>
      </c>
      <c r="C974" s="206">
        <v>10</v>
      </c>
      <c r="D974" s="206" t="s">
        <v>194</v>
      </c>
      <c r="E974" s="206" t="s">
        <v>846</v>
      </c>
      <c r="F974" s="206" t="s">
        <v>305</v>
      </c>
      <c r="G974" s="210"/>
      <c r="H974" s="211">
        <v>609.20000000000005</v>
      </c>
      <c r="I974" s="211">
        <v>1218.43</v>
      </c>
      <c r="J974" s="211">
        <v>0</v>
      </c>
      <c r="K974" s="211">
        <v>882</v>
      </c>
      <c r="L974" s="211">
        <v>0</v>
      </c>
      <c r="M974" s="211"/>
      <c r="N974" s="211">
        <v>0</v>
      </c>
    </row>
    <row r="975" spans="1:14" s="19" customFormat="1" ht="14.25" x14ac:dyDescent="0.2">
      <c r="A975" s="299" t="s">
        <v>127</v>
      </c>
      <c r="B975" s="203">
        <v>801</v>
      </c>
      <c r="C975" s="204" t="s">
        <v>205</v>
      </c>
      <c r="D975" s="204"/>
      <c r="E975" s="204"/>
      <c r="F975" s="204"/>
      <c r="G975" s="218"/>
      <c r="H975" s="218">
        <f t="shared" ref="H975:N975" si="543">H976</f>
        <v>2384</v>
      </c>
      <c r="I975" s="229">
        <f t="shared" si="543"/>
        <v>352.27</v>
      </c>
      <c r="J975" s="229">
        <f t="shared" si="543"/>
        <v>2736.27</v>
      </c>
      <c r="K975" s="229">
        <f t="shared" si="543"/>
        <v>220</v>
      </c>
      <c r="L975" s="229">
        <f t="shared" si="543"/>
        <v>3390</v>
      </c>
      <c r="M975" s="229">
        <f t="shared" si="543"/>
        <v>-560</v>
      </c>
      <c r="N975" s="229">
        <f t="shared" si="543"/>
        <v>2830</v>
      </c>
    </row>
    <row r="976" spans="1:14" ht="15" customHeight="1" x14ac:dyDescent="0.2">
      <c r="A976" s="299" t="s">
        <v>283</v>
      </c>
      <c r="B976" s="203">
        <v>801</v>
      </c>
      <c r="C976" s="204" t="s">
        <v>205</v>
      </c>
      <c r="D976" s="204" t="s">
        <v>192</v>
      </c>
      <c r="E976" s="204"/>
      <c r="F976" s="204"/>
      <c r="G976" s="211" t="e">
        <f>#REF!+G1139</f>
        <v>#REF!</v>
      </c>
      <c r="H976" s="211">
        <f t="shared" ref="H976:L976" si="544">H1139+H1140</f>
        <v>2384</v>
      </c>
      <c r="I976" s="211">
        <f t="shared" si="544"/>
        <v>352.27</v>
      </c>
      <c r="J976" s="211">
        <f t="shared" si="544"/>
        <v>2736.27</v>
      </c>
      <c r="K976" s="211">
        <f t="shared" si="544"/>
        <v>220</v>
      </c>
      <c r="L976" s="211">
        <f t="shared" si="544"/>
        <v>3390</v>
      </c>
      <c r="M976" s="211">
        <f t="shared" ref="M976:N976" si="545">M1139+M1140</f>
        <v>-560</v>
      </c>
      <c r="N976" s="211">
        <f t="shared" si="545"/>
        <v>2830</v>
      </c>
    </row>
    <row r="977" spans="1:14" ht="30" hidden="1" x14ac:dyDescent="0.2">
      <c r="A977" s="213" t="s">
        <v>128</v>
      </c>
      <c r="B977" s="225">
        <v>801</v>
      </c>
      <c r="C977" s="206" t="s">
        <v>205</v>
      </c>
      <c r="D977" s="206" t="s">
        <v>192</v>
      </c>
      <c r="E977" s="206" t="s">
        <v>129</v>
      </c>
      <c r="F977" s="206"/>
      <c r="G977" s="210"/>
      <c r="H977" s="210"/>
      <c r="I977" s="211" t="e">
        <f>I978</f>
        <v>#REF!</v>
      </c>
      <c r="J977" s="211" t="e">
        <f t="shared" ref="J977:J1040" si="546">H977+I977</f>
        <v>#REF!</v>
      </c>
      <c r="K977" s="211" t="e">
        <f>K978</f>
        <v>#REF!</v>
      </c>
      <c r="L977" s="211" t="e">
        <f t="shared" ref="L977:L1040" si="547">I977+J977</f>
        <v>#REF!</v>
      </c>
      <c r="M977" s="211"/>
      <c r="N977" s="211" t="e">
        <f t="shared" ref="N977:N1008" si="548">J977+K977</f>
        <v>#REF!</v>
      </c>
    </row>
    <row r="978" spans="1:14" ht="15" hidden="1" x14ac:dyDescent="0.2">
      <c r="A978" s="213" t="s">
        <v>299</v>
      </c>
      <c r="B978" s="225">
        <v>801</v>
      </c>
      <c r="C978" s="206" t="s">
        <v>205</v>
      </c>
      <c r="D978" s="206" t="s">
        <v>192</v>
      </c>
      <c r="E978" s="206" t="s">
        <v>5</v>
      </c>
      <c r="F978" s="206"/>
      <c r="G978" s="210"/>
      <c r="H978" s="210"/>
      <c r="I978" s="211" t="e">
        <f>I979+I1125+I1126+I1127+I1128+I1129+I1132+I1133+I1130+I1131</f>
        <v>#REF!</v>
      </c>
      <c r="J978" s="211" t="e">
        <f t="shared" si="546"/>
        <v>#REF!</v>
      </c>
      <c r="K978" s="211" t="e">
        <f>K979+K1125+K1126+K1127+K1128+K1129+K1132+K1133+K1130+K1131</f>
        <v>#REF!</v>
      </c>
      <c r="L978" s="211" t="e">
        <f t="shared" si="547"/>
        <v>#REF!</v>
      </c>
      <c r="M978" s="211"/>
      <c r="N978" s="211" t="e">
        <f t="shared" si="548"/>
        <v>#REF!</v>
      </c>
    </row>
    <row r="979" spans="1:14" ht="12.75" hidden="1" customHeight="1" x14ac:dyDescent="0.2">
      <c r="A979" s="213" t="s">
        <v>300</v>
      </c>
      <c r="B979" s="225">
        <v>801</v>
      </c>
      <c r="C979" s="206" t="s">
        <v>205</v>
      </c>
      <c r="D979" s="206" t="s">
        <v>192</v>
      </c>
      <c r="E979" s="206" t="s">
        <v>5</v>
      </c>
      <c r="F979" s="206" t="s">
        <v>301</v>
      </c>
      <c r="G979" s="210"/>
      <c r="H979" s="210"/>
      <c r="I979" s="211" t="e">
        <f>#REF!+G979</f>
        <v>#REF!</v>
      </c>
      <c r="J979" s="211" t="e">
        <f t="shared" si="546"/>
        <v>#REF!</v>
      </c>
      <c r="K979" s="211" t="e">
        <f t="shared" ref="K979:L1042" si="549">H979+I979</f>
        <v>#REF!</v>
      </c>
      <c r="L979" s="211" t="e">
        <f t="shared" si="547"/>
        <v>#REF!</v>
      </c>
      <c r="M979" s="211"/>
      <c r="N979" s="211" t="e">
        <f t="shared" si="548"/>
        <v>#REF!</v>
      </c>
    </row>
    <row r="980" spans="1:14" ht="12.75" hidden="1" customHeight="1" x14ac:dyDescent="0.2">
      <c r="A980" s="396" t="s">
        <v>6</v>
      </c>
      <c r="B980" s="397"/>
      <c r="C980" s="397"/>
      <c r="D980" s="397"/>
      <c r="E980" s="397"/>
      <c r="F980" s="397"/>
      <c r="G980" s="210"/>
      <c r="H980" s="210"/>
      <c r="I980" s="211" t="e">
        <f>#REF!+G980</f>
        <v>#REF!</v>
      </c>
      <c r="J980" s="211" t="e">
        <f t="shared" si="546"/>
        <v>#REF!</v>
      </c>
      <c r="K980" s="211" t="e">
        <f t="shared" si="549"/>
        <v>#REF!</v>
      </c>
      <c r="L980" s="211" t="e">
        <f t="shared" si="547"/>
        <v>#REF!</v>
      </c>
      <c r="M980" s="211"/>
      <c r="N980" s="211" t="e">
        <f t="shared" si="548"/>
        <v>#REF!</v>
      </c>
    </row>
    <row r="981" spans="1:14" ht="12.75" hidden="1" customHeight="1" x14ac:dyDescent="0.2">
      <c r="A981" s="299" t="s">
        <v>72</v>
      </c>
      <c r="B981" s="203">
        <v>803</v>
      </c>
      <c r="C981" s="203" t="s">
        <v>312</v>
      </c>
      <c r="D981" s="203"/>
      <c r="E981" s="203"/>
      <c r="F981" s="214"/>
      <c r="G981" s="210"/>
      <c r="H981" s="210"/>
      <c r="I981" s="211" t="e">
        <f>#REF!+G981</f>
        <v>#REF!</v>
      </c>
      <c r="J981" s="211" t="e">
        <f t="shared" si="546"/>
        <v>#REF!</v>
      </c>
      <c r="K981" s="211" t="e">
        <f t="shared" si="549"/>
        <v>#REF!</v>
      </c>
      <c r="L981" s="211" t="e">
        <f t="shared" si="547"/>
        <v>#REF!</v>
      </c>
      <c r="M981" s="211"/>
      <c r="N981" s="211" t="e">
        <f t="shared" si="548"/>
        <v>#REF!</v>
      </c>
    </row>
    <row r="982" spans="1:14" ht="25.5" hidden="1" customHeight="1" x14ac:dyDescent="0.2">
      <c r="A982" s="299" t="s">
        <v>368</v>
      </c>
      <c r="B982" s="203">
        <v>803</v>
      </c>
      <c r="C982" s="203" t="s">
        <v>312</v>
      </c>
      <c r="D982" s="203">
        <v>12</v>
      </c>
      <c r="E982" s="203"/>
      <c r="F982" s="203"/>
      <c r="G982" s="210"/>
      <c r="H982" s="210"/>
      <c r="I982" s="211" t="e">
        <f>#REF!+G982</f>
        <v>#REF!</v>
      </c>
      <c r="J982" s="211" t="e">
        <f t="shared" si="546"/>
        <v>#REF!</v>
      </c>
      <c r="K982" s="211" t="e">
        <f t="shared" si="549"/>
        <v>#REF!</v>
      </c>
      <c r="L982" s="211" t="e">
        <f t="shared" si="547"/>
        <v>#REF!</v>
      </c>
      <c r="M982" s="211"/>
      <c r="N982" s="211" t="e">
        <f t="shared" si="548"/>
        <v>#REF!</v>
      </c>
    </row>
    <row r="983" spans="1:14" ht="12.75" hidden="1" customHeight="1" x14ac:dyDescent="0.2">
      <c r="A983" s="213" t="s">
        <v>7</v>
      </c>
      <c r="B983" s="225">
        <v>803</v>
      </c>
      <c r="C983" s="225" t="s">
        <v>312</v>
      </c>
      <c r="D983" s="225">
        <v>12</v>
      </c>
      <c r="E983" s="225" t="s">
        <v>8</v>
      </c>
      <c r="F983" s="225"/>
      <c r="G983" s="210"/>
      <c r="H983" s="210"/>
      <c r="I983" s="211" t="e">
        <f>#REF!+G983</f>
        <v>#REF!</v>
      </c>
      <c r="J983" s="211" t="e">
        <f t="shared" si="546"/>
        <v>#REF!</v>
      </c>
      <c r="K983" s="211" t="e">
        <f t="shared" si="549"/>
        <v>#REF!</v>
      </c>
      <c r="L983" s="211" t="e">
        <f t="shared" si="547"/>
        <v>#REF!</v>
      </c>
      <c r="M983" s="211"/>
      <c r="N983" s="211" t="e">
        <f t="shared" si="548"/>
        <v>#REF!</v>
      </c>
    </row>
    <row r="984" spans="1:14" ht="12.75" hidden="1" customHeight="1" x14ac:dyDescent="0.2">
      <c r="A984" s="213" t="s">
        <v>299</v>
      </c>
      <c r="B984" s="225">
        <v>803</v>
      </c>
      <c r="C984" s="225" t="s">
        <v>312</v>
      </c>
      <c r="D984" s="225">
        <v>12</v>
      </c>
      <c r="E984" s="225" t="s">
        <v>9</v>
      </c>
      <c r="F984" s="225"/>
      <c r="G984" s="210"/>
      <c r="H984" s="210"/>
      <c r="I984" s="211" t="e">
        <f>#REF!+G984</f>
        <v>#REF!</v>
      </c>
      <c r="J984" s="211" t="e">
        <f t="shared" si="546"/>
        <v>#REF!</v>
      </c>
      <c r="K984" s="211" t="e">
        <f t="shared" si="549"/>
        <v>#REF!</v>
      </c>
      <c r="L984" s="211" t="e">
        <f t="shared" si="547"/>
        <v>#REF!</v>
      </c>
      <c r="M984" s="211"/>
      <c r="N984" s="211" t="e">
        <f t="shared" si="548"/>
        <v>#REF!</v>
      </c>
    </row>
    <row r="985" spans="1:14" ht="12.75" hidden="1" customHeight="1" x14ac:dyDescent="0.2">
      <c r="A985" s="213" t="s">
        <v>300</v>
      </c>
      <c r="B985" s="225">
        <v>803</v>
      </c>
      <c r="C985" s="225" t="s">
        <v>312</v>
      </c>
      <c r="D985" s="225">
        <v>12</v>
      </c>
      <c r="E985" s="225" t="s">
        <v>9</v>
      </c>
      <c r="F985" s="206" t="s">
        <v>301</v>
      </c>
      <c r="G985" s="210"/>
      <c r="H985" s="210"/>
      <c r="I985" s="211" t="e">
        <f>#REF!+G985</f>
        <v>#REF!</v>
      </c>
      <c r="J985" s="211" t="e">
        <f t="shared" si="546"/>
        <v>#REF!</v>
      </c>
      <c r="K985" s="211" t="e">
        <f t="shared" si="549"/>
        <v>#REF!</v>
      </c>
      <c r="L985" s="211" t="e">
        <f t="shared" si="547"/>
        <v>#REF!</v>
      </c>
      <c r="M985" s="211"/>
      <c r="N985" s="211" t="e">
        <f t="shared" si="548"/>
        <v>#REF!</v>
      </c>
    </row>
    <row r="986" spans="1:14" ht="25.5" hidden="1" customHeight="1" x14ac:dyDescent="0.2">
      <c r="A986" s="213" t="s">
        <v>147</v>
      </c>
      <c r="B986" s="225">
        <v>803</v>
      </c>
      <c r="C986" s="206" t="s">
        <v>190</v>
      </c>
      <c r="D986" s="225">
        <v>12</v>
      </c>
      <c r="E986" s="225" t="s">
        <v>10</v>
      </c>
      <c r="F986" s="206"/>
      <c r="G986" s="210"/>
      <c r="H986" s="210"/>
      <c r="I986" s="211" t="e">
        <f>#REF!+G986</f>
        <v>#REF!</v>
      </c>
      <c r="J986" s="211" t="e">
        <f t="shared" si="546"/>
        <v>#REF!</v>
      </c>
      <c r="K986" s="211" t="e">
        <f t="shared" si="549"/>
        <v>#REF!</v>
      </c>
      <c r="L986" s="211" t="e">
        <f t="shared" si="547"/>
        <v>#REF!</v>
      </c>
      <c r="M986" s="211"/>
      <c r="N986" s="211" t="e">
        <f t="shared" si="548"/>
        <v>#REF!</v>
      </c>
    </row>
    <row r="987" spans="1:14" ht="12.75" hidden="1" customHeight="1" x14ac:dyDescent="0.2">
      <c r="A987" s="213" t="s">
        <v>300</v>
      </c>
      <c r="B987" s="225">
        <v>803</v>
      </c>
      <c r="C987" s="206" t="s">
        <v>190</v>
      </c>
      <c r="D987" s="225">
        <v>12</v>
      </c>
      <c r="E987" s="225" t="s">
        <v>10</v>
      </c>
      <c r="F987" s="206" t="s">
        <v>301</v>
      </c>
      <c r="G987" s="210"/>
      <c r="H987" s="210"/>
      <c r="I987" s="211" t="e">
        <f>#REF!+G987</f>
        <v>#REF!</v>
      </c>
      <c r="J987" s="211" t="e">
        <f t="shared" si="546"/>
        <v>#REF!</v>
      </c>
      <c r="K987" s="211" t="e">
        <f t="shared" si="549"/>
        <v>#REF!</v>
      </c>
      <c r="L987" s="211" t="e">
        <f t="shared" si="547"/>
        <v>#REF!</v>
      </c>
      <c r="M987" s="211"/>
      <c r="N987" s="211" t="e">
        <f t="shared" si="548"/>
        <v>#REF!</v>
      </c>
    </row>
    <row r="988" spans="1:14" ht="12.75" hidden="1" customHeight="1" x14ac:dyDescent="0.2">
      <c r="A988" s="299" t="s">
        <v>306</v>
      </c>
      <c r="B988" s="203">
        <v>803</v>
      </c>
      <c r="C988" s="204" t="s">
        <v>196</v>
      </c>
      <c r="D988" s="204"/>
      <c r="E988" s="204"/>
      <c r="F988" s="204"/>
      <c r="G988" s="210"/>
      <c r="H988" s="210"/>
      <c r="I988" s="211" t="e">
        <f>#REF!+G988</f>
        <v>#REF!</v>
      </c>
      <c r="J988" s="211" t="e">
        <f t="shared" si="546"/>
        <v>#REF!</v>
      </c>
      <c r="K988" s="211" t="e">
        <f t="shared" si="549"/>
        <v>#REF!</v>
      </c>
      <c r="L988" s="211" t="e">
        <f t="shared" si="547"/>
        <v>#REF!</v>
      </c>
      <c r="M988" s="211"/>
      <c r="N988" s="211" t="e">
        <f t="shared" si="548"/>
        <v>#REF!</v>
      </c>
    </row>
    <row r="989" spans="1:14" ht="12.75" hidden="1" customHeight="1" x14ac:dyDescent="0.2">
      <c r="A989" s="299" t="s">
        <v>218</v>
      </c>
      <c r="B989" s="203">
        <v>803</v>
      </c>
      <c r="C989" s="204" t="s">
        <v>196</v>
      </c>
      <c r="D989" s="204" t="s">
        <v>200</v>
      </c>
      <c r="E989" s="204"/>
      <c r="F989" s="204"/>
      <c r="G989" s="210"/>
      <c r="H989" s="210"/>
      <c r="I989" s="211" t="e">
        <f>#REF!+G989</f>
        <v>#REF!</v>
      </c>
      <c r="J989" s="211" t="e">
        <f t="shared" si="546"/>
        <v>#REF!</v>
      </c>
      <c r="K989" s="211" t="e">
        <f t="shared" si="549"/>
        <v>#REF!</v>
      </c>
      <c r="L989" s="211" t="e">
        <f t="shared" si="547"/>
        <v>#REF!</v>
      </c>
      <c r="M989" s="211"/>
      <c r="N989" s="211" t="e">
        <f t="shared" si="548"/>
        <v>#REF!</v>
      </c>
    </row>
    <row r="990" spans="1:14" ht="12.75" hidden="1" customHeight="1" x14ac:dyDescent="0.2">
      <c r="A990" s="213" t="s">
        <v>11</v>
      </c>
      <c r="B990" s="225">
        <v>803</v>
      </c>
      <c r="C990" s="206" t="s">
        <v>196</v>
      </c>
      <c r="D990" s="206" t="s">
        <v>200</v>
      </c>
      <c r="E990" s="206" t="s">
        <v>12</v>
      </c>
      <c r="F990" s="204"/>
      <c r="G990" s="210"/>
      <c r="H990" s="210"/>
      <c r="I990" s="211" t="e">
        <f>#REF!+G990</f>
        <v>#REF!</v>
      </c>
      <c r="J990" s="211" t="e">
        <f t="shared" si="546"/>
        <v>#REF!</v>
      </c>
      <c r="K990" s="211" t="e">
        <f t="shared" si="549"/>
        <v>#REF!</v>
      </c>
      <c r="L990" s="211" t="e">
        <f t="shared" si="547"/>
        <v>#REF!</v>
      </c>
      <c r="M990" s="211"/>
      <c r="N990" s="211" t="e">
        <f t="shared" si="548"/>
        <v>#REF!</v>
      </c>
    </row>
    <row r="991" spans="1:14" ht="51" hidden="1" customHeight="1" x14ac:dyDescent="0.2">
      <c r="A991" s="213" t="s">
        <v>13</v>
      </c>
      <c r="B991" s="225">
        <v>803</v>
      </c>
      <c r="C991" s="206" t="s">
        <v>196</v>
      </c>
      <c r="D991" s="206" t="s">
        <v>200</v>
      </c>
      <c r="E991" s="206" t="s">
        <v>14</v>
      </c>
      <c r="F991" s="206"/>
      <c r="G991" s="210"/>
      <c r="H991" s="210"/>
      <c r="I991" s="211" t="e">
        <f>#REF!+G991</f>
        <v>#REF!</v>
      </c>
      <c r="J991" s="211" t="e">
        <f t="shared" si="546"/>
        <v>#REF!</v>
      </c>
      <c r="K991" s="211" t="e">
        <f t="shared" si="549"/>
        <v>#REF!</v>
      </c>
      <c r="L991" s="211" t="e">
        <f t="shared" si="547"/>
        <v>#REF!</v>
      </c>
      <c r="M991" s="211"/>
      <c r="N991" s="211" t="e">
        <f t="shared" si="548"/>
        <v>#REF!</v>
      </c>
    </row>
    <row r="992" spans="1:14" ht="12.75" hidden="1" customHeight="1" x14ac:dyDescent="0.2">
      <c r="A992" s="213" t="s">
        <v>153</v>
      </c>
      <c r="B992" s="225">
        <v>803</v>
      </c>
      <c r="C992" s="206" t="s">
        <v>196</v>
      </c>
      <c r="D992" s="206" t="s">
        <v>200</v>
      </c>
      <c r="E992" s="206" t="s">
        <v>14</v>
      </c>
      <c r="F992" s="206" t="s">
        <v>154</v>
      </c>
      <c r="G992" s="210"/>
      <c r="H992" s="210"/>
      <c r="I992" s="211" t="e">
        <f>#REF!+G992</f>
        <v>#REF!</v>
      </c>
      <c r="J992" s="211" t="e">
        <f t="shared" si="546"/>
        <v>#REF!</v>
      </c>
      <c r="K992" s="211" t="e">
        <f t="shared" si="549"/>
        <v>#REF!</v>
      </c>
      <c r="L992" s="211" t="e">
        <f t="shared" si="547"/>
        <v>#REF!</v>
      </c>
      <c r="M992" s="211"/>
      <c r="N992" s="211" t="e">
        <f t="shared" si="548"/>
        <v>#REF!</v>
      </c>
    </row>
    <row r="993" spans="1:14" ht="51" hidden="1" customHeight="1" x14ac:dyDescent="0.2">
      <c r="A993" s="213" t="s">
        <v>15</v>
      </c>
      <c r="B993" s="225">
        <v>803</v>
      </c>
      <c r="C993" s="206" t="s">
        <v>196</v>
      </c>
      <c r="D993" s="206" t="s">
        <v>200</v>
      </c>
      <c r="E993" s="206" t="s">
        <v>16</v>
      </c>
      <c r="F993" s="206"/>
      <c r="G993" s="210"/>
      <c r="H993" s="210"/>
      <c r="I993" s="211" t="e">
        <f>#REF!+G993</f>
        <v>#REF!</v>
      </c>
      <c r="J993" s="211" t="e">
        <f t="shared" si="546"/>
        <v>#REF!</v>
      </c>
      <c r="K993" s="211" t="e">
        <f t="shared" si="549"/>
        <v>#REF!</v>
      </c>
      <c r="L993" s="211" t="e">
        <f t="shared" si="547"/>
        <v>#REF!</v>
      </c>
      <c r="M993" s="211"/>
      <c r="N993" s="211" t="e">
        <f t="shared" si="548"/>
        <v>#REF!</v>
      </c>
    </row>
    <row r="994" spans="1:14" ht="12.75" hidden="1" customHeight="1" x14ac:dyDescent="0.2">
      <c r="A994" s="213" t="s">
        <v>153</v>
      </c>
      <c r="B994" s="225">
        <v>803</v>
      </c>
      <c r="C994" s="206" t="s">
        <v>196</v>
      </c>
      <c r="D994" s="206" t="s">
        <v>200</v>
      </c>
      <c r="E994" s="206" t="s">
        <v>16</v>
      </c>
      <c r="F994" s="206" t="s">
        <v>154</v>
      </c>
      <c r="G994" s="210"/>
      <c r="H994" s="210"/>
      <c r="I994" s="211" t="e">
        <f>#REF!+G994</f>
        <v>#REF!</v>
      </c>
      <c r="J994" s="211" t="e">
        <f t="shared" si="546"/>
        <v>#REF!</v>
      </c>
      <c r="K994" s="211" t="e">
        <f t="shared" si="549"/>
        <v>#REF!</v>
      </c>
      <c r="L994" s="211" t="e">
        <f t="shared" si="547"/>
        <v>#REF!</v>
      </c>
      <c r="M994" s="211"/>
      <c r="N994" s="211" t="e">
        <f t="shared" si="548"/>
        <v>#REF!</v>
      </c>
    </row>
    <row r="995" spans="1:14" ht="12.75" hidden="1" customHeight="1" x14ac:dyDescent="0.2">
      <c r="A995" s="213" t="s">
        <v>17</v>
      </c>
      <c r="B995" s="225">
        <v>803</v>
      </c>
      <c r="C995" s="206" t="s">
        <v>196</v>
      </c>
      <c r="D995" s="206" t="s">
        <v>200</v>
      </c>
      <c r="E995" s="206" t="s">
        <v>18</v>
      </c>
      <c r="F995" s="206"/>
      <c r="G995" s="210"/>
      <c r="H995" s="210"/>
      <c r="I995" s="211" t="e">
        <f>#REF!+G995</f>
        <v>#REF!</v>
      </c>
      <c r="J995" s="211" t="e">
        <f t="shared" si="546"/>
        <v>#REF!</v>
      </c>
      <c r="K995" s="211" t="e">
        <f t="shared" si="549"/>
        <v>#REF!</v>
      </c>
      <c r="L995" s="211" t="e">
        <f t="shared" si="547"/>
        <v>#REF!</v>
      </c>
      <c r="M995" s="211"/>
      <c r="N995" s="211" t="e">
        <f t="shared" si="548"/>
        <v>#REF!</v>
      </c>
    </row>
    <row r="996" spans="1:14" ht="12.75" hidden="1" customHeight="1" x14ac:dyDescent="0.2">
      <c r="A996" s="213" t="s">
        <v>320</v>
      </c>
      <c r="B996" s="225">
        <v>803</v>
      </c>
      <c r="C996" s="206" t="s">
        <v>196</v>
      </c>
      <c r="D996" s="206" t="s">
        <v>200</v>
      </c>
      <c r="E996" s="206" t="s">
        <v>18</v>
      </c>
      <c r="F996" s="206" t="s">
        <v>321</v>
      </c>
      <c r="G996" s="210"/>
      <c r="H996" s="210"/>
      <c r="I996" s="211" t="e">
        <f>#REF!+G996</f>
        <v>#REF!</v>
      </c>
      <c r="J996" s="211" t="e">
        <f t="shared" si="546"/>
        <v>#REF!</v>
      </c>
      <c r="K996" s="211" t="e">
        <f t="shared" si="549"/>
        <v>#REF!</v>
      </c>
      <c r="L996" s="211" t="e">
        <f t="shared" si="547"/>
        <v>#REF!</v>
      </c>
      <c r="M996" s="211"/>
      <c r="N996" s="211" t="e">
        <f t="shared" si="548"/>
        <v>#REF!</v>
      </c>
    </row>
    <row r="997" spans="1:14" ht="12.75" hidden="1" customHeight="1" x14ac:dyDescent="0.2">
      <c r="A997" s="299" t="s">
        <v>19</v>
      </c>
      <c r="B997" s="203">
        <v>803</v>
      </c>
      <c r="C997" s="204" t="s">
        <v>196</v>
      </c>
      <c r="D997" s="204" t="s">
        <v>202</v>
      </c>
      <c r="E997" s="204"/>
      <c r="F997" s="204"/>
      <c r="G997" s="210"/>
      <c r="H997" s="210"/>
      <c r="I997" s="211" t="e">
        <f>#REF!+G997</f>
        <v>#REF!</v>
      </c>
      <c r="J997" s="211" t="e">
        <f t="shared" si="546"/>
        <v>#REF!</v>
      </c>
      <c r="K997" s="211" t="e">
        <f t="shared" si="549"/>
        <v>#REF!</v>
      </c>
      <c r="L997" s="211" t="e">
        <f t="shared" si="547"/>
        <v>#REF!</v>
      </c>
      <c r="M997" s="211"/>
      <c r="N997" s="211" t="e">
        <f t="shared" si="548"/>
        <v>#REF!</v>
      </c>
    </row>
    <row r="998" spans="1:14" ht="12.75" hidden="1" customHeight="1" x14ac:dyDescent="0.2">
      <c r="A998" s="213" t="s">
        <v>20</v>
      </c>
      <c r="B998" s="225">
        <v>803</v>
      </c>
      <c r="C998" s="206" t="s">
        <v>196</v>
      </c>
      <c r="D998" s="206" t="s">
        <v>202</v>
      </c>
      <c r="E998" s="206" t="s">
        <v>21</v>
      </c>
      <c r="F998" s="206"/>
      <c r="G998" s="210"/>
      <c r="H998" s="210"/>
      <c r="I998" s="211" t="e">
        <f>#REF!+G998</f>
        <v>#REF!</v>
      </c>
      <c r="J998" s="211" t="e">
        <f t="shared" si="546"/>
        <v>#REF!</v>
      </c>
      <c r="K998" s="211" t="e">
        <f t="shared" si="549"/>
        <v>#REF!</v>
      </c>
      <c r="L998" s="211" t="e">
        <f t="shared" si="547"/>
        <v>#REF!</v>
      </c>
      <c r="M998" s="211"/>
      <c r="N998" s="211" t="e">
        <f t="shared" si="548"/>
        <v>#REF!</v>
      </c>
    </row>
    <row r="999" spans="1:14" ht="12.75" hidden="1" customHeight="1" x14ac:dyDescent="0.2">
      <c r="A999" s="213" t="s">
        <v>22</v>
      </c>
      <c r="B999" s="225">
        <v>803</v>
      </c>
      <c r="C999" s="206" t="s">
        <v>196</v>
      </c>
      <c r="D999" s="206" t="s">
        <v>202</v>
      </c>
      <c r="E999" s="206" t="s">
        <v>23</v>
      </c>
      <c r="F999" s="206"/>
      <c r="G999" s="210"/>
      <c r="H999" s="210"/>
      <c r="I999" s="211" t="e">
        <f>#REF!+G999</f>
        <v>#REF!</v>
      </c>
      <c r="J999" s="211" t="e">
        <f t="shared" si="546"/>
        <v>#REF!</v>
      </c>
      <c r="K999" s="211" t="e">
        <f t="shared" si="549"/>
        <v>#REF!</v>
      </c>
      <c r="L999" s="211" t="e">
        <f t="shared" si="547"/>
        <v>#REF!</v>
      </c>
      <c r="M999" s="211"/>
      <c r="N999" s="211" t="e">
        <f t="shared" si="548"/>
        <v>#REF!</v>
      </c>
    </row>
    <row r="1000" spans="1:14" ht="12.75" hidden="1" customHeight="1" x14ac:dyDescent="0.2">
      <c r="A1000" s="213" t="s">
        <v>24</v>
      </c>
      <c r="B1000" s="225">
        <v>803</v>
      </c>
      <c r="C1000" s="206" t="s">
        <v>196</v>
      </c>
      <c r="D1000" s="206" t="s">
        <v>202</v>
      </c>
      <c r="E1000" s="206" t="s">
        <v>23</v>
      </c>
      <c r="F1000" s="206" t="s">
        <v>301</v>
      </c>
      <c r="G1000" s="210"/>
      <c r="H1000" s="210"/>
      <c r="I1000" s="211" t="e">
        <f>#REF!+G1000</f>
        <v>#REF!</v>
      </c>
      <c r="J1000" s="211" t="e">
        <f t="shared" si="546"/>
        <v>#REF!</v>
      </c>
      <c r="K1000" s="211" t="e">
        <f t="shared" si="549"/>
        <v>#REF!</v>
      </c>
      <c r="L1000" s="211" t="e">
        <f t="shared" si="547"/>
        <v>#REF!</v>
      </c>
      <c r="M1000" s="211"/>
      <c r="N1000" s="211" t="e">
        <f t="shared" si="548"/>
        <v>#REF!</v>
      </c>
    </row>
    <row r="1001" spans="1:14" ht="12.75" hidden="1" customHeight="1" x14ac:dyDescent="0.2">
      <c r="A1001" s="213" t="s">
        <v>320</v>
      </c>
      <c r="B1001" s="225">
        <v>803</v>
      </c>
      <c r="C1001" s="206" t="s">
        <v>196</v>
      </c>
      <c r="D1001" s="206" t="s">
        <v>202</v>
      </c>
      <c r="E1001" s="206" t="s">
        <v>23</v>
      </c>
      <c r="F1001" s="206" t="s">
        <v>321</v>
      </c>
      <c r="G1001" s="210"/>
      <c r="H1001" s="210"/>
      <c r="I1001" s="211" t="e">
        <f>#REF!+G1001</f>
        <v>#REF!</v>
      </c>
      <c r="J1001" s="211" t="e">
        <f t="shared" si="546"/>
        <v>#REF!</v>
      </c>
      <c r="K1001" s="211" t="e">
        <f t="shared" si="549"/>
        <v>#REF!</v>
      </c>
      <c r="L1001" s="211" t="e">
        <f t="shared" si="547"/>
        <v>#REF!</v>
      </c>
      <c r="M1001" s="211"/>
      <c r="N1001" s="211" t="e">
        <f t="shared" si="548"/>
        <v>#REF!</v>
      </c>
    </row>
    <row r="1002" spans="1:14" ht="12.75" hidden="1" customHeight="1" x14ac:dyDescent="0.2">
      <c r="A1002" s="213" t="s">
        <v>149</v>
      </c>
      <c r="B1002" s="225">
        <v>803</v>
      </c>
      <c r="C1002" s="206" t="s">
        <v>196</v>
      </c>
      <c r="D1002" s="206" t="s">
        <v>202</v>
      </c>
      <c r="E1002" s="206" t="s">
        <v>23</v>
      </c>
      <c r="F1002" s="206" t="s">
        <v>150</v>
      </c>
      <c r="G1002" s="210"/>
      <c r="H1002" s="210"/>
      <c r="I1002" s="211" t="e">
        <f>#REF!+G1002</f>
        <v>#REF!</v>
      </c>
      <c r="J1002" s="211" t="e">
        <f t="shared" si="546"/>
        <v>#REF!</v>
      </c>
      <c r="K1002" s="211" t="e">
        <f t="shared" si="549"/>
        <v>#REF!</v>
      </c>
      <c r="L1002" s="211" t="e">
        <f t="shared" si="547"/>
        <v>#REF!</v>
      </c>
      <c r="M1002" s="211"/>
      <c r="N1002" s="211" t="e">
        <f t="shared" si="548"/>
        <v>#REF!</v>
      </c>
    </row>
    <row r="1003" spans="1:14" ht="12.75" hidden="1" customHeight="1" x14ac:dyDescent="0.2">
      <c r="A1003" s="299" t="s">
        <v>25</v>
      </c>
      <c r="B1003" s="203">
        <v>803</v>
      </c>
      <c r="C1003" s="204" t="s">
        <v>200</v>
      </c>
      <c r="D1003" s="204"/>
      <c r="E1003" s="204"/>
      <c r="F1003" s="204"/>
      <c r="G1003" s="210"/>
      <c r="H1003" s="210"/>
      <c r="I1003" s="211" t="e">
        <f>#REF!+G1003</f>
        <v>#REF!</v>
      </c>
      <c r="J1003" s="211" t="e">
        <f t="shared" si="546"/>
        <v>#REF!</v>
      </c>
      <c r="K1003" s="211" t="e">
        <f t="shared" si="549"/>
        <v>#REF!</v>
      </c>
      <c r="L1003" s="211" t="e">
        <f t="shared" si="547"/>
        <v>#REF!</v>
      </c>
      <c r="M1003" s="211"/>
      <c r="N1003" s="211" t="e">
        <f t="shared" si="548"/>
        <v>#REF!</v>
      </c>
    </row>
    <row r="1004" spans="1:14" ht="25.5" hidden="1" customHeight="1" x14ac:dyDescent="0.2">
      <c r="A1004" s="299" t="s">
        <v>26</v>
      </c>
      <c r="B1004" s="203">
        <v>803</v>
      </c>
      <c r="C1004" s="204" t="s">
        <v>200</v>
      </c>
      <c r="D1004" s="204" t="s">
        <v>194</v>
      </c>
      <c r="E1004" s="206"/>
      <c r="F1004" s="206"/>
      <c r="G1004" s="210"/>
      <c r="H1004" s="210"/>
      <c r="I1004" s="211" t="e">
        <f>#REF!+G1004</f>
        <v>#REF!</v>
      </c>
      <c r="J1004" s="211" t="e">
        <f t="shared" si="546"/>
        <v>#REF!</v>
      </c>
      <c r="K1004" s="211" t="e">
        <f t="shared" si="549"/>
        <v>#REF!</v>
      </c>
      <c r="L1004" s="211" t="e">
        <f t="shared" si="547"/>
        <v>#REF!</v>
      </c>
      <c r="M1004" s="211"/>
      <c r="N1004" s="211" t="e">
        <f t="shared" si="548"/>
        <v>#REF!</v>
      </c>
    </row>
    <row r="1005" spans="1:14" ht="12.75" hidden="1" customHeight="1" x14ac:dyDescent="0.2">
      <c r="A1005" s="213" t="s">
        <v>27</v>
      </c>
      <c r="B1005" s="225">
        <v>803</v>
      </c>
      <c r="C1005" s="206" t="s">
        <v>200</v>
      </c>
      <c r="D1005" s="206" t="s">
        <v>194</v>
      </c>
      <c r="E1005" s="206" t="s">
        <v>28</v>
      </c>
      <c r="F1005" s="206"/>
      <c r="G1005" s="210"/>
      <c r="H1005" s="210"/>
      <c r="I1005" s="211" t="e">
        <f>#REF!+G1005</f>
        <v>#REF!</v>
      </c>
      <c r="J1005" s="211" t="e">
        <f t="shared" si="546"/>
        <v>#REF!</v>
      </c>
      <c r="K1005" s="211" t="e">
        <f t="shared" si="549"/>
        <v>#REF!</v>
      </c>
      <c r="L1005" s="211" t="e">
        <f t="shared" si="547"/>
        <v>#REF!</v>
      </c>
      <c r="M1005" s="211"/>
      <c r="N1005" s="211" t="e">
        <f t="shared" si="548"/>
        <v>#REF!</v>
      </c>
    </row>
    <row r="1006" spans="1:14" ht="12.75" hidden="1" customHeight="1" x14ac:dyDescent="0.2">
      <c r="A1006" s="213" t="s">
        <v>299</v>
      </c>
      <c r="B1006" s="225">
        <v>803</v>
      </c>
      <c r="C1006" s="206" t="s">
        <v>200</v>
      </c>
      <c r="D1006" s="206" t="s">
        <v>194</v>
      </c>
      <c r="E1006" s="206" t="s">
        <v>29</v>
      </c>
      <c r="F1006" s="206"/>
      <c r="G1006" s="210"/>
      <c r="H1006" s="210"/>
      <c r="I1006" s="211" t="e">
        <f>#REF!+G1006</f>
        <v>#REF!</v>
      </c>
      <c r="J1006" s="211" t="e">
        <f t="shared" si="546"/>
        <v>#REF!</v>
      </c>
      <c r="K1006" s="211" t="e">
        <f t="shared" si="549"/>
        <v>#REF!</v>
      </c>
      <c r="L1006" s="211" t="e">
        <f t="shared" si="547"/>
        <v>#REF!</v>
      </c>
      <c r="M1006" s="211"/>
      <c r="N1006" s="211" t="e">
        <f t="shared" si="548"/>
        <v>#REF!</v>
      </c>
    </row>
    <row r="1007" spans="1:14" ht="12.75" hidden="1" customHeight="1" x14ac:dyDescent="0.2">
      <c r="A1007" s="213" t="s">
        <v>300</v>
      </c>
      <c r="B1007" s="225">
        <v>803</v>
      </c>
      <c r="C1007" s="206" t="s">
        <v>200</v>
      </c>
      <c r="D1007" s="206" t="s">
        <v>194</v>
      </c>
      <c r="E1007" s="206" t="s">
        <v>29</v>
      </c>
      <c r="F1007" s="206" t="s">
        <v>301</v>
      </c>
      <c r="G1007" s="210"/>
      <c r="H1007" s="210"/>
      <c r="I1007" s="211" t="e">
        <f>#REF!+G1007</f>
        <v>#REF!</v>
      </c>
      <c r="J1007" s="211" t="e">
        <f t="shared" si="546"/>
        <v>#REF!</v>
      </c>
      <c r="K1007" s="211" t="e">
        <f t="shared" si="549"/>
        <v>#REF!</v>
      </c>
      <c r="L1007" s="211" t="e">
        <f t="shared" si="547"/>
        <v>#REF!</v>
      </c>
      <c r="M1007" s="211"/>
      <c r="N1007" s="211" t="e">
        <f t="shared" si="548"/>
        <v>#REF!</v>
      </c>
    </row>
    <row r="1008" spans="1:14" ht="12.75" hidden="1" customHeight="1" x14ac:dyDescent="0.2">
      <c r="A1008" s="213" t="s">
        <v>338</v>
      </c>
      <c r="B1008" s="225">
        <v>803</v>
      </c>
      <c r="C1008" s="206" t="s">
        <v>200</v>
      </c>
      <c r="D1008" s="206" t="s">
        <v>194</v>
      </c>
      <c r="E1008" s="206" t="s">
        <v>29</v>
      </c>
      <c r="F1008" s="206" t="s">
        <v>339</v>
      </c>
      <c r="G1008" s="210"/>
      <c r="H1008" s="210"/>
      <c r="I1008" s="211" t="e">
        <f>#REF!+G1008</f>
        <v>#REF!</v>
      </c>
      <c r="J1008" s="211" t="e">
        <f t="shared" si="546"/>
        <v>#REF!</v>
      </c>
      <c r="K1008" s="211" t="e">
        <f t="shared" si="549"/>
        <v>#REF!</v>
      </c>
      <c r="L1008" s="211" t="e">
        <f t="shared" si="547"/>
        <v>#REF!</v>
      </c>
      <c r="M1008" s="211"/>
      <c r="N1008" s="211" t="e">
        <f t="shared" si="548"/>
        <v>#REF!</v>
      </c>
    </row>
    <row r="1009" spans="1:14" ht="25.5" hidden="1" customHeight="1" x14ac:dyDescent="0.2">
      <c r="A1009" s="213" t="s">
        <v>147</v>
      </c>
      <c r="B1009" s="225">
        <v>803</v>
      </c>
      <c r="C1009" s="206" t="s">
        <v>200</v>
      </c>
      <c r="D1009" s="206" t="s">
        <v>194</v>
      </c>
      <c r="E1009" s="206" t="s">
        <v>30</v>
      </c>
      <c r="F1009" s="206"/>
      <c r="G1009" s="210"/>
      <c r="H1009" s="210"/>
      <c r="I1009" s="211" t="e">
        <f>#REF!+G1009</f>
        <v>#REF!</v>
      </c>
      <c r="J1009" s="211" t="e">
        <f t="shared" si="546"/>
        <v>#REF!</v>
      </c>
      <c r="K1009" s="211" t="e">
        <f t="shared" si="549"/>
        <v>#REF!</v>
      </c>
      <c r="L1009" s="211" t="e">
        <f t="shared" si="547"/>
        <v>#REF!</v>
      </c>
      <c r="M1009" s="211"/>
      <c r="N1009" s="211" t="e">
        <f t="shared" ref="N1009:N1040" si="550">J1009+K1009</f>
        <v>#REF!</v>
      </c>
    </row>
    <row r="1010" spans="1:14" ht="12.75" hidden="1" customHeight="1" x14ac:dyDescent="0.2">
      <c r="A1010" s="213" t="s">
        <v>300</v>
      </c>
      <c r="B1010" s="225">
        <v>803</v>
      </c>
      <c r="C1010" s="206" t="s">
        <v>200</v>
      </c>
      <c r="D1010" s="206" t="s">
        <v>194</v>
      </c>
      <c r="E1010" s="206" t="s">
        <v>30</v>
      </c>
      <c r="F1010" s="206" t="s">
        <v>301</v>
      </c>
      <c r="G1010" s="210"/>
      <c r="H1010" s="210"/>
      <c r="I1010" s="211" t="e">
        <f>#REF!+G1010</f>
        <v>#REF!</v>
      </c>
      <c r="J1010" s="211" t="e">
        <f t="shared" si="546"/>
        <v>#REF!</v>
      </c>
      <c r="K1010" s="211" t="e">
        <f t="shared" si="549"/>
        <v>#REF!</v>
      </c>
      <c r="L1010" s="211" t="e">
        <f t="shared" si="547"/>
        <v>#REF!</v>
      </c>
      <c r="M1010" s="211"/>
      <c r="N1010" s="211" t="e">
        <f t="shared" si="550"/>
        <v>#REF!</v>
      </c>
    </row>
    <row r="1011" spans="1:14" ht="12.75" hidden="1" customHeight="1" x14ac:dyDescent="0.2">
      <c r="A1011" s="213" t="s">
        <v>324</v>
      </c>
      <c r="B1011" s="225">
        <v>803</v>
      </c>
      <c r="C1011" s="206" t="s">
        <v>200</v>
      </c>
      <c r="D1011" s="206" t="s">
        <v>194</v>
      </c>
      <c r="E1011" s="206" t="s">
        <v>325</v>
      </c>
      <c r="F1011" s="206"/>
      <c r="G1011" s="210"/>
      <c r="H1011" s="210"/>
      <c r="I1011" s="211" t="e">
        <f>#REF!+G1011</f>
        <v>#REF!</v>
      </c>
      <c r="J1011" s="211" t="e">
        <f t="shared" si="546"/>
        <v>#REF!</v>
      </c>
      <c r="K1011" s="211" t="e">
        <f t="shared" si="549"/>
        <v>#REF!</v>
      </c>
      <c r="L1011" s="211" t="e">
        <f t="shared" si="547"/>
        <v>#REF!</v>
      </c>
      <c r="M1011" s="211"/>
      <c r="N1011" s="211" t="e">
        <f t="shared" si="550"/>
        <v>#REF!</v>
      </c>
    </row>
    <row r="1012" spans="1:14" ht="25.5" hidden="1" customHeight="1" x14ac:dyDescent="0.2">
      <c r="A1012" s="213" t="s">
        <v>31</v>
      </c>
      <c r="B1012" s="225">
        <v>803</v>
      </c>
      <c r="C1012" s="206" t="s">
        <v>200</v>
      </c>
      <c r="D1012" s="206" t="s">
        <v>194</v>
      </c>
      <c r="E1012" s="206" t="s">
        <v>32</v>
      </c>
      <c r="F1012" s="206"/>
      <c r="G1012" s="210"/>
      <c r="H1012" s="210"/>
      <c r="I1012" s="211" t="e">
        <f>#REF!+G1012</f>
        <v>#REF!</v>
      </c>
      <c r="J1012" s="211" t="e">
        <f t="shared" si="546"/>
        <v>#REF!</v>
      </c>
      <c r="K1012" s="211" t="e">
        <f t="shared" si="549"/>
        <v>#REF!</v>
      </c>
      <c r="L1012" s="211" t="e">
        <f t="shared" si="547"/>
        <v>#REF!</v>
      </c>
      <c r="M1012" s="211"/>
      <c r="N1012" s="211" t="e">
        <f t="shared" si="550"/>
        <v>#REF!</v>
      </c>
    </row>
    <row r="1013" spans="1:14" ht="12.75" hidden="1" customHeight="1" x14ac:dyDescent="0.2">
      <c r="A1013" s="213" t="s">
        <v>320</v>
      </c>
      <c r="B1013" s="225">
        <v>803</v>
      </c>
      <c r="C1013" s="206" t="s">
        <v>200</v>
      </c>
      <c r="D1013" s="206" t="s">
        <v>194</v>
      </c>
      <c r="E1013" s="206" t="s">
        <v>32</v>
      </c>
      <c r="F1013" s="206" t="s">
        <v>321</v>
      </c>
      <c r="G1013" s="210"/>
      <c r="H1013" s="210"/>
      <c r="I1013" s="211" t="e">
        <f>#REF!+G1013</f>
        <v>#REF!</v>
      </c>
      <c r="J1013" s="211" t="e">
        <f t="shared" si="546"/>
        <v>#REF!</v>
      </c>
      <c r="K1013" s="211" t="e">
        <f t="shared" si="549"/>
        <v>#REF!</v>
      </c>
      <c r="L1013" s="211" t="e">
        <f t="shared" si="547"/>
        <v>#REF!</v>
      </c>
      <c r="M1013" s="211"/>
      <c r="N1013" s="211" t="e">
        <f t="shared" si="550"/>
        <v>#REF!</v>
      </c>
    </row>
    <row r="1014" spans="1:14" ht="12.75" hidden="1" customHeight="1" x14ac:dyDescent="0.2">
      <c r="A1014" s="299" t="s">
        <v>33</v>
      </c>
      <c r="B1014" s="203">
        <v>803</v>
      </c>
      <c r="C1014" s="204" t="s">
        <v>200</v>
      </c>
      <c r="D1014" s="204" t="s">
        <v>198</v>
      </c>
      <c r="E1014" s="204"/>
      <c r="F1014" s="204"/>
      <c r="G1014" s="210"/>
      <c r="H1014" s="210"/>
      <c r="I1014" s="211" t="e">
        <f>#REF!+G1014</f>
        <v>#REF!</v>
      </c>
      <c r="J1014" s="211" t="e">
        <f t="shared" si="546"/>
        <v>#REF!</v>
      </c>
      <c r="K1014" s="211" t="e">
        <f t="shared" si="549"/>
        <v>#REF!</v>
      </c>
      <c r="L1014" s="211" t="e">
        <f t="shared" si="547"/>
        <v>#REF!</v>
      </c>
      <c r="M1014" s="211"/>
      <c r="N1014" s="211" t="e">
        <f t="shared" si="550"/>
        <v>#REF!</v>
      </c>
    </row>
    <row r="1015" spans="1:14" ht="38.25" hidden="1" customHeight="1" x14ac:dyDescent="0.2">
      <c r="A1015" s="213" t="s">
        <v>123</v>
      </c>
      <c r="B1015" s="225">
        <v>803</v>
      </c>
      <c r="C1015" s="206" t="s">
        <v>200</v>
      </c>
      <c r="D1015" s="206" t="s">
        <v>198</v>
      </c>
      <c r="E1015" s="214" t="s">
        <v>332</v>
      </c>
      <c r="F1015" s="206"/>
      <c r="G1015" s="210"/>
      <c r="H1015" s="210"/>
      <c r="I1015" s="211" t="e">
        <f>#REF!+G1015</f>
        <v>#REF!</v>
      </c>
      <c r="J1015" s="211" t="e">
        <f t="shared" si="546"/>
        <v>#REF!</v>
      </c>
      <c r="K1015" s="211" t="e">
        <f t="shared" si="549"/>
        <v>#REF!</v>
      </c>
      <c r="L1015" s="211" t="e">
        <f t="shared" si="547"/>
        <v>#REF!</v>
      </c>
      <c r="M1015" s="211"/>
      <c r="N1015" s="211" t="e">
        <f t="shared" si="550"/>
        <v>#REF!</v>
      </c>
    </row>
    <row r="1016" spans="1:14" ht="12.75" hidden="1" customHeight="1" x14ac:dyDescent="0.2">
      <c r="A1016" s="213" t="s">
        <v>333</v>
      </c>
      <c r="B1016" s="225">
        <v>803</v>
      </c>
      <c r="C1016" s="206" t="s">
        <v>200</v>
      </c>
      <c r="D1016" s="206" t="s">
        <v>198</v>
      </c>
      <c r="E1016" s="214" t="s">
        <v>334</v>
      </c>
      <c r="F1016" s="206"/>
      <c r="G1016" s="210"/>
      <c r="H1016" s="210"/>
      <c r="I1016" s="211" t="e">
        <f>#REF!+G1016</f>
        <v>#REF!</v>
      </c>
      <c r="J1016" s="211" t="e">
        <f t="shared" si="546"/>
        <v>#REF!</v>
      </c>
      <c r="K1016" s="211" t="e">
        <f t="shared" si="549"/>
        <v>#REF!</v>
      </c>
      <c r="L1016" s="211" t="e">
        <f t="shared" si="547"/>
        <v>#REF!</v>
      </c>
      <c r="M1016" s="211"/>
      <c r="N1016" s="211" t="e">
        <f t="shared" si="550"/>
        <v>#REF!</v>
      </c>
    </row>
    <row r="1017" spans="1:14" ht="12.75" hidden="1" customHeight="1" x14ac:dyDescent="0.2">
      <c r="A1017" s="213" t="s">
        <v>320</v>
      </c>
      <c r="B1017" s="225">
        <v>803</v>
      </c>
      <c r="C1017" s="206" t="s">
        <v>200</v>
      </c>
      <c r="D1017" s="206" t="s">
        <v>198</v>
      </c>
      <c r="E1017" s="214" t="s">
        <v>334</v>
      </c>
      <c r="F1017" s="206" t="s">
        <v>321</v>
      </c>
      <c r="G1017" s="210"/>
      <c r="H1017" s="210"/>
      <c r="I1017" s="211" t="e">
        <f>#REF!+G1017</f>
        <v>#REF!</v>
      </c>
      <c r="J1017" s="211" t="e">
        <f t="shared" si="546"/>
        <v>#REF!</v>
      </c>
      <c r="K1017" s="211" t="e">
        <f t="shared" si="549"/>
        <v>#REF!</v>
      </c>
      <c r="L1017" s="211" t="e">
        <f t="shared" si="547"/>
        <v>#REF!</v>
      </c>
      <c r="M1017" s="211"/>
      <c r="N1017" s="211" t="e">
        <f t="shared" si="550"/>
        <v>#REF!</v>
      </c>
    </row>
    <row r="1018" spans="1:14" ht="12.75" hidden="1" customHeight="1" x14ac:dyDescent="0.2">
      <c r="A1018" s="213" t="s">
        <v>302</v>
      </c>
      <c r="B1018" s="225">
        <v>803</v>
      </c>
      <c r="C1018" s="206" t="s">
        <v>200</v>
      </c>
      <c r="D1018" s="206" t="s">
        <v>198</v>
      </c>
      <c r="E1018" s="214" t="s">
        <v>334</v>
      </c>
      <c r="F1018" s="206" t="s">
        <v>303</v>
      </c>
      <c r="G1018" s="210"/>
      <c r="H1018" s="210"/>
      <c r="I1018" s="211" t="e">
        <f>#REF!+G1018</f>
        <v>#REF!</v>
      </c>
      <c r="J1018" s="211" t="e">
        <f t="shared" si="546"/>
        <v>#REF!</v>
      </c>
      <c r="K1018" s="211" t="e">
        <f t="shared" si="549"/>
        <v>#REF!</v>
      </c>
      <c r="L1018" s="211" t="e">
        <f t="shared" si="547"/>
        <v>#REF!</v>
      </c>
      <c r="M1018" s="211"/>
      <c r="N1018" s="211" t="e">
        <f t="shared" si="550"/>
        <v>#REF!</v>
      </c>
    </row>
    <row r="1019" spans="1:14" ht="25.5" hidden="1" customHeight="1" x14ac:dyDescent="0.2">
      <c r="A1019" s="213" t="s">
        <v>34</v>
      </c>
      <c r="B1019" s="225">
        <v>803</v>
      </c>
      <c r="C1019" s="206" t="s">
        <v>200</v>
      </c>
      <c r="D1019" s="206" t="s">
        <v>198</v>
      </c>
      <c r="E1019" s="214" t="s">
        <v>35</v>
      </c>
      <c r="F1019" s="206"/>
      <c r="G1019" s="210"/>
      <c r="H1019" s="210"/>
      <c r="I1019" s="211" t="e">
        <f>#REF!+G1019</f>
        <v>#REF!</v>
      </c>
      <c r="J1019" s="211" t="e">
        <f t="shared" si="546"/>
        <v>#REF!</v>
      </c>
      <c r="K1019" s="211" t="e">
        <f t="shared" si="549"/>
        <v>#REF!</v>
      </c>
      <c r="L1019" s="211" t="e">
        <f t="shared" si="547"/>
        <v>#REF!</v>
      </c>
      <c r="M1019" s="211"/>
      <c r="N1019" s="211" t="e">
        <f t="shared" si="550"/>
        <v>#REF!</v>
      </c>
    </row>
    <row r="1020" spans="1:14" ht="12.75" hidden="1" customHeight="1" x14ac:dyDescent="0.2">
      <c r="A1020" s="213" t="s">
        <v>320</v>
      </c>
      <c r="B1020" s="225">
        <v>803</v>
      </c>
      <c r="C1020" s="206" t="s">
        <v>200</v>
      </c>
      <c r="D1020" s="206" t="s">
        <v>198</v>
      </c>
      <c r="E1020" s="214" t="s">
        <v>35</v>
      </c>
      <c r="F1020" s="206" t="s">
        <v>321</v>
      </c>
      <c r="G1020" s="210"/>
      <c r="H1020" s="210"/>
      <c r="I1020" s="211" t="e">
        <f>#REF!+G1020</f>
        <v>#REF!</v>
      </c>
      <c r="J1020" s="211" t="e">
        <f t="shared" si="546"/>
        <v>#REF!</v>
      </c>
      <c r="K1020" s="211" t="e">
        <f t="shared" si="549"/>
        <v>#REF!</v>
      </c>
      <c r="L1020" s="211" t="e">
        <f t="shared" si="547"/>
        <v>#REF!</v>
      </c>
      <c r="M1020" s="211"/>
      <c r="N1020" s="211" t="e">
        <f t="shared" si="550"/>
        <v>#REF!</v>
      </c>
    </row>
    <row r="1021" spans="1:14" ht="12.75" hidden="1" customHeight="1" x14ac:dyDescent="0.2">
      <c r="A1021" s="299" t="s">
        <v>70</v>
      </c>
      <c r="B1021" s="203">
        <v>803</v>
      </c>
      <c r="C1021" s="204">
        <v>11</v>
      </c>
      <c r="D1021" s="204"/>
      <c r="E1021" s="204"/>
      <c r="F1021" s="204"/>
      <c r="G1021" s="210"/>
      <c r="H1021" s="210"/>
      <c r="I1021" s="211" t="e">
        <f>#REF!+G1021</f>
        <v>#REF!</v>
      </c>
      <c r="J1021" s="211" t="e">
        <f t="shared" si="546"/>
        <v>#REF!</v>
      </c>
      <c r="K1021" s="211" t="e">
        <f t="shared" si="549"/>
        <v>#REF!</v>
      </c>
      <c r="L1021" s="211" t="e">
        <f t="shared" si="547"/>
        <v>#REF!</v>
      </c>
      <c r="M1021" s="211"/>
      <c r="N1021" s="211" t="e">
        <f t="shared" si="550"/>
        <v>#REF!</v>
      </c>
    </row>
    <row r="1022" spans="1:14" ht="25.5" hidden="1" customHeight="1" x14ac:dyDescent="0.2">
      <c r="A1022" s="299" t="s">
        <v>289</v>
      </c>
      <c r="B1022" s="203">
        <v>803</v>
      </c>
      <c r="C1022" s="204">
        <v>11</v>
      </c>
      <c r="D1022" s="204" t="s">
        <v>192</v>
      </c>
      <c r="E1022" s="204"/>
      <c r="F1022" s="204"/>
      <c r="G1022" s="210"/>
      <c r="H1022" s="210"/>
      <c r="I1022" s="211" t="e">
        <f>#REF!+G1022</f>
        <v>#REF!</v>
      </c>
      <c r="J1022" s="211" t="e">
        <f t="shared" si="546"/>
        <v>#REF!</v>
      </c>
      <c r="K1022" s="211" t="e">
        <f t="shared" si="549"/>
        <v>#REF!</v>
      </c>
      <c r="L1022" s="211" t="e">
        <f t="shared" si="547"/>
        <v>#REF!</v>
      </c>
      <c r="M1022" s="211"/>
      <c r="N1022" s="211" t="e">
        <f t="shared" si="550"/>
        <v>#REF!</v>
      </c>
    </row>
    <row r="1023" spans="1:14" ht="12.75" hidden="1" customHeight="1" x14ac:dyDescent="0.2">
      <c r="A1023" s="213" t="s">
        <v>11</v>
      </c>
      <c r="B1023" s="225">
        <v>803</v>
      </c>
      <c r="C1023" s="206">
        <v>11</v>
      </c>
      <c r="D1023" s="206" t="s">
        <v>192</v>
      </c>
      <c r="E1023" s="206" t="s">
        <v>12</v>
      </c>
      <c r="F1023" s="206"/>
      <c r="G1023" s="210"/>
      <c r="H1023" s="210"/>
      <c r="I1023" s="211" t="e">
        <f>#REF!+G1023</f>
        <v>#REF!</v>
      </c>
      <c r="J1023" s="211" t="e">
        <f t="shared" si="546"/>
        <v>#REF!</v>
      </c>
      <c r="K1023" s="211" t="e">
        <f t="shared" si="549"/>
        <v>#REF!</v>
      </c>
      <c r="L1023" s="211" t="e">
        <f t="shared" si="547"/>
        <v>#REF!</v>
      </c>
      <c r="M1023" s="211"/>
      <c r="N1023" s="211" t="e">
        <f t="shared" si="550"/>
        <v>#REF!</v>
      </c>
    </row>
    <row r="1024" spans="1:14" ht="51" hidden="1" customHeight="1" x14ac:dyDescent="0.2">
      <c r="A1024" s="213" t="s">
        <v>15</v>
      </c>
      <c r="B1024" s="225">
        <v>803</v>
      </c>
      <c r="C1024" s="206">
        <v>11</v>
      </c>
      <c r="D1024" s="206" t="s">
        <v>192</v>
      </c>
      <c r="E1024" s="206" t="s">
        <v>16</v>
      </c>
      <c r="F1024" s="206"/>
      <c r="G1024" s="210"/>
      <c r="H1024" s="210"/>
      <c r="I1024" s="211" t="e">
        <f>#REF!+G1024</f>
        <v>#REF!</v>
      </c>
      <c r="J1024" s="211" t="e">
        <f t="shared" si="546"/>
        <v>#REF!</v>
      </c>
      <c r="K1024" s="211" t="e">
        <f t="shared" si="549"/>
        <v>#REF!</v>
      </c>
      <c r="L1024" s="211" t="e">
        <f t="shared" si="547"/>
        <v>#REF!</v>
      </c>
      <c r="M1024" s="211"/>
      <c r="N1024" s="211" t="e">
        <f t="shared" si="550"/>
        <v>#REF!</v>
      </c>
    </row>
    <row r="1025" spans="1:14" ht="12.75" hidden="1" customHeight="1" x14ac:dyDescent="0.2">
      <c r="A1025" s="213" t="s">
        <v>153</v>
      </c>
      <c r="B1025" s="225">
        <v>803</v>
      </c>
      <c r="C1025" s="206">
        <v>11</v>
      </c>
      <c r="D1025" s="206" t="s">
        <v>192</v>
      </c>
      <c r="E1025" s="206" t="s">
        <v>16</v>
      </c>
      <c r="F1025" s="206" t="s">
        <v>154</v>
      </c>
      <c r="G1025" s="210"/>
      <c r="H1025" s="210"/>
      <c r="I1025" s="211" t="e">
        <f>#REF!+G1025</f>
        <v>#REF!</v>
      </c>
      <c r="J1025" s="211" t="e">
        <f t="shared" si="546"/>
        <v>#REF!</v>
      </c>
      <c r="K1025" s="211" t="e">
        <f t="shared" si="549"/>
        <v>#REF!</v>
      </c>
      <c r="L1025" s="211" t="e">
        <f t="shared" si="547"/>
        <v>#REF!</v>
      </c>
      <c r="M1025" s="211"/>
      <c r="N1025" s="211" t="e">
        <f t="shared" si="550"/>
        <v>#REF!</v>
      </c>
    </row>
    <row r="1026" spans="1:14" ht="35.450000000000003" hidden="1" customHeight="1" x14ac:dyDescent="0.2">
      <c r="A1026" s="396" t="s">
        <v>36</v>
      </c>
      <c r="B1026" s="397"/>
      <c r="C1026" s="397"/>
      <c r="D1026" s="397"/>
      <c r="E1026" s="397"/>
      <c r="F1026" s="397"/>
      <c r="G1026" s="210"/>
      <c r="H1026" s="210"/>
      <c r="I1026" s="211" t="e">
        <f>#REF!+G1026</f>
        <v>#REF!</v>
      </c>
      <c r="J1026" s="211" t="e">
        <f t="shared" si="546"/>
        <v>#REF!</v>
      </c>
      <c r="K1026" s="211" t="e">
        <f t="shared" si="549"/>
        <v>#REF!</v>
      </c>
      <c r="L1026" s="211" t="e">
        <f t="shared" si="547"/>
        <v>#REF!</v>
      </c>
      <c r="M1026" s="211"/>
      <c r="N1026" s="211" t="e">
        <f t="shared" si="550"/>
        <v>#REF!</v>
      </c>
    </row>
    <row r="1027" spans="1:14" ht="12.75" hidden="1" customHeight="1" x14ac:dyDescent="0.2">
      <c r="A1027" s="299" t="s">
        <v>306</v>
      </c>
      <c r="B1027" s="204" t="s">
        <v>37</v>
      </c>
      <c r="C1027" s="204" t="s">
        <v>196</v>
      </c>
      <c r="D1027" s="204"/>
      <c r="E1027" s="204"/>
      <c r="F1027" s="204"/>
      <c r="G1027" s="210"/>
      <c r="H1027" s="210"/>
      <c r="I1027" s="211" t="e">
        <f>#REF!+G1027</f>
        <v>#REF!</v>
      </c>
      <c r="J1027" s="211" t="e">
        <f t="shared" si="546"/>
        <v>#REF!</v>
      </c>
      <c r="K1027" s="211" t="e">
        <f t="shared" si="549"/>
        <v>#REF!</v>
      </c>
      <c r="L1027" s="211" t="e">
        <f t="shared" si="547"/>
        <v>#REF!</v>
      </c>
      <c r="M1027" s="211"/>
      <c r="N1027" s="211" t="e">
        <f t="shared" si="550"/>
        <v>#REF!</v>
      </c>
    </row>
    <row r="1028" spans="1:14" ht="12.75" hidden="1" customHeight="1" x14ac:dyDescent="0.2">
      <c r="A1028" s="299" t="s">
        <v>38</v>
      </c>
      <c r="B1028" s="204" t="s">
        <v>37</v>
      </c>
      <c r="C1028" s="204" t="s">
        <v>196</v>
      </c>
      <c r="D1028" s="204" t="s">
        <v>233</v>
      </c>
      <c r="E1028" s="204"/>
      <c r="F1028" s="204"/>
      <c r="G1028" s="210"/>
      <c r="H1028" s="210"/>
      <c r="I1028" s="211" t="e">
        <f>#REF!+G1028</f>
        <v>#REF!</v>
      </c>
      <c r="J1028" s="211" t="e">
        <f t="shared" si="546"/>
        <v>#REF!</v>
      </c>
      <c r="K1028" s="211" t="e">
        <f t="shared" si="549"/>
        <v>#REF!</v>
      </c>
      <c r="L1028" s="211" t="e">
        <f t="shared" si="547"/>
        <v>#REF!</v>
      </c>
      <c r="M1028" s="211"/>
      <c r="N1028" s="211" t="e">
        <f t="shared" si="550"/>
        <v>#REF!</v>
      </c>
    </row>
    <row r="1029" spans="1:14" ht="38.25" hidden="1" customHeight="1" x14ac:dyDescent="0.2">
      <c r="A1029" s="213" t="s">
        <v>123</v>
      </c>
      <c r="B1029" s="206" t="s">
        <v>37</v>
      </c>
      <c r="C1029" s="206" t="s">
        <v>196</v>
      </c>
      <c r="D1029" s="206" t="s">
        <v>233</v>
      </c>
      <c r="E1029" s="214" t="s">
        <v>332</v>
      </c>
      <c r="F1029" s="206"/>
      <c r="G1029" s="210"/>
      <c r="H1029" s="210"/>
      <c r="I1029" s="211" t="e">
        <f>#REF!+G1029</f>
        <v>#REF!</v>
      </c>
      <c r="J1029" s="211" t="e">
        <f t="shared" si="546"/>
        <v>#REF!</v>
      </c>
      <c r="K1029" s="211" t="e">
        <f t="shared" si="549"/>
        <v>#REF!</v>
      </c>
      <c r="L1029" s="211" t="e">
        <f t="shared" si="547"/>
        <v>#REF!</v>
      </c>
      <c r="M1029" s="211"/>
      <c r="N1029" s="211" t="e">
        <f t="shared" si="550"/>
        <v>#REF!</v>
      </c>
    </row>
    <row r="1030" spans="1:14" ht="12.75" hidden="1" customHeight="1" x14ac:dyDescent="0.2">
      <c r="A1030" s="213" t="s">
        <v>333</v>
      </c>
      <c r="B1030" s="206" t="s">
        <v>37</v>
      </c>
      <c r="C1030" s="206" t="s">
        <v>196</v>
      </c>
      <c r="D1030" s="206" t="s">
        <v>233</v>
      </c>
      <c r="E1030" s="214" t="s">
        <v>334</v>
      </c>
      <c r="F1030" s="206"/>
      <c r="G1030" s="210"/>
      <c r="H1030" s="210"/>
      <c r="I1030" s="211" t="e">
        <f>#REF!+G1030</f>
        <v>#REF!</v>
      </c>
      <c r="J1030" s="211" t="e">
        <f t="shared" si="546"/>
        <v>#REF!</v>
      </c>
      <c r="K1030" s="211" t="e">
        <f t="shared" si="549"/>
        <v>#REF!</v>
      </c>
      <c r="L1030" s="211" t="e">
        <f t="shared" si="547"/>
        <v>#REF!</v>
      </c>
      <c r="M1030" s="211"/>
      <c r="N1030" s="211" t="e">
        <f t="shared" si="550"/>
        <v>#REF!</v>
      </c>
    </row>
    <row r="1031" spans="1:14" ht="12.75" hidden="1" customHeight="1" x14ac:dyDescent="0.2">
      <c r="A1031" s="213" t="s">
        <v>320</v>
      </c>
      <c r="B1031" s="206" t="s">
        <v>37</v>
      </c>
      <c r="C1031" s="206" t="s">
        <v>196</v>
      </c>
      <c r="D1031" s="206" t="s">
        <v>233</v>
      </c>
      <c r="E1031" s="214" t="s">
        <v>334</v>
      </c>
      <c r="F1031" s="206" t="s">
        <v>321</v>
      </c>
      <c r="G1031" s="210"/>
      <c r="H1031" s="210"/>
      <c r="I1031" s="211" t="e">
        <f>#REF!+G1031</f>
        <v>#REF!</v>
      </c>
      <c r="J1031" s="211" t="e">
        <f t="shared" si="546"/>
        <v>#REF!</v>
      </c>
      <c r="K1031" s="211" t="e">
        <f t="shared" si="549"/>
        <v>#REF!</v>
      </c>
      <c r="L1031" s="211" t="e">
        <f t="shared" si="547"/>
        <v>#REF!</v>
      </c>
      <c r="M1031" s="211"/>
      <c r="N1031" s="211" t="e">
        <f t="shared" si="550"/>
        <v>#REF!</v>
      </c>
    </row>
    <row r="1032" spans="1:14" ht="12.75" hidden="1" customHeight="1" x14ac:dyDescent="0.2">
      <c r="A1032" s="213" t="s">
        <v>302</v>
      </c>
      <c r="B1032" s="206" t="s">
        <v>37</v>
      </c>
      <c r="C1032" s="206" t="s">
        <v>196</v>
      </c>
      <c r="D1032" s="206" t="s">
        <v>233</v>
      </c>
      <c r="E1032" s="214" t="s">
        <v>334</v>
      </c>
      <c r="F1032" s="206" t="s">
        <v>303</v>
      </c>
      <c r="G1032" s="210"/>
      <c r="H1032" s="210"/>
      <c r="I1032" s="211" t="e">
        <f>#REF!+G1032</f>
        <v>#REF!</v>
      </c>
      <c r="J1032" s="211" t="e">
        <f t="shared" si="546"/>
        <v>#REF!</v>
      </c>
      <c r="K1032" s="211" t="e">
        <f t="shared" si="549"/>
        <v>#REF!</v>
      </c>
      <c r="L1032" s="211" t="e">
        <f t="shared" si="547"/>
        <v>#REF!</v>
      </c>
      <c r="M1032" s="211"/>
      <c r="N1032" s="211" t="e">
        <f t="shared" si="550"/>
        <v>#REF!</v>
      </c>
    </row>
    <row r="1033" spans="1:14" ht="25.5" hidden="1" customHeight="1" x14ac:dyDescent="0.2">
      <c r="A1033" s="213" t="s">
        <v>39</v>
      </c>
      <c r="B1033" s="206" t="s">
        <v>37</v>
      </c>
      <c r="C1033" s="206" t="s">
        <v>196</v>
      </c>
      <c r="D1033" s="206" t="s">
        <v>233</v>
      </c>
      <c r="E1033" s="214" t="s">
        <v>307</v>
      </c>
      <c r="F1033" s="206"/>
      <c r="G1033" s="210"/>
      <c r="H1033" s="210"/>
      <c r="I1033" s="211" t="e">
        <f>#REF!+G1033</f>
        <v>#REF!</v>
      </c>
      <c r="J1033" s="211" t="e">
        <f t="shared" si="546"/>
        <v>#REF!</v>
      </c>
      <c r="K1033" s="211" t="e">
        <f t="shared" si="549"/>
        <v>#REF!</v>
      </c>
      <c r="L1033" s="211" t="e">
        <f t="shared" si="547"/>
        <v>#REF!</v>
      </c>
      <c r="M1033" s="211"/>
      <c r="N1033" s="211" t="e">
        <f t="shared" si="550"/>
        <v>#REF!</v>
      </c>
    </row>
    <row r="1034" spans="1:14" ht="12.75" hidden="1" customHeight="1" x14ac:dyDescent="0.2">
      <c r="A1034" s="213" t="s">
        <v>320</v>
      </c>
      <c r="B1034" s="206" t="s">
        <v>37</v>
      </c>
      <c r="C1034" s="206" t="s">
        <v>196</v>
      </c>
      <c r="D1034" s="206" t="s">
        <v>233</v>
      </c>
      <c r="E1034" s="214" t="s">
        <v>307</v>
      </c>
      <c r="F1034" s="206" t="s">
        <v>321</v>
      </c>
      <c r="G1034" s="210"/>
      <c r="H1034" s="210"/>
      <c r="I1034" s="211" t="e">
        <f>#REF!+G1034</f>
        <v>#REF!</v>
      </c>
      <c r="J1034" s="211" t="e">
        <f t="shared" si="546"/>
        <v>#REF!</v>
      </c>
      <c r="K1034" s="211" t="e">
        <f t="shared" si="549"/>
        <v>#REF!</v>
      </c>
      <c r="L1034" s="211" t="e">
        <f t="shared" si="547"/>
        <v>#REF!</v>
      </c>
      <c r="M1034" s="211"/>
      <c r="N1034" s="211" t="e">
        <f t="shared" si="550"/>
        <v>#REF!</v>
      </c>
    </row>
    <row r="1035" spans="1:14" ht="51" hidden="1" customHeight="1" x14ac:dyDescent="0.2">
      <c r="A1035" s="396" t="s">
        <v>40</v>
      </c>
      <c r="B1035" s="397"/>
      <c r="C1035" s="397"/>
      <c r="D1035" s="397"/>
      <c r="E1035" s="397"/>
      <c r="F1035" s="397"/>
      <c r="G1035" s="210"/>
      <c r="H1035" s="210"/>
      <c r="I1035" s="211" t="e">
        <f>#REF!+G1035</f>
        <v>#REF!</v>
      </c>
      <c r="J1035" s="211" t="e">
        <f t="shared" si="546"/>
        <v>#REF!</v>
      </c>
      <c r="K1035" s="211" t="e">
        <f t="shared" si="549"/>
        <v>#REF!</v>
      </c>
      <c r="L1035" s="211" t="e">
        <f t="shared" si="547"/>
        <v>#REF!</v>
      </c>
      <c r="M1035" s="211"/>
      <c r="N1035" s="211" t="e">
        <f t="shared" si="550"/>
        <v>#REF!</v>
      </c>
    </row>
    <row r="1036" spans="1:14" ht="12.75" hidden="1" customHeight="1" x14ac:dyDescent="0.2">
      <c r="A1036" s="299" t="s">
        <v>364</v>
      </c>
      <c r="B1036" s="203">
        <v>811</v>
      </c>
      <c r="C1036" s="204" t="s">
        <v>192</v>
      </c>
      <c r="D1036" s="204"/>
      <c r="E1036" s="204"/>
      <c r="F1036" s="204"/>
      <c r="G1036" s="210"/>
      <c r="H1036" s="210"/>
      <c r="I1036" s="211" t="e">
        <f>#REF!+G1036</f>
        <v>#REF!</v>
      </c>
      <c r="J1036" s="211" t="e">
        <f t="shared" si="546"/>
        <v>#REF!</v>
      </c>
      <c r="K1036" s="211" t="e">
        <f t="shared" si="549"/>
        <v>#REF!</v>
      </c>
      <c r="L1036" s="211" t="e">
        <f t="shared" si="547"/>
        <v>#REF!</v>
      </c>
      <c r="M1036" s="211"/>
      <c r="N1036" s="211" t="e">
        <f t="shared" si="550"/>
        <v>#REF!</v>
      </c>
    </row>
    <row r="1037" spans="1:14" ht="12.75" hidden="1" customHeight="1" x14ac:dyDescent="0.2">
      <c r="A1037" s="299" t="s">
        <v>250</v>
      </c>
      <c r="B1037" s="203">
        <v>811</v>
      </c>
      <c r="C1037" s="204" t="s">
        <v>192</v>
      </c>
      <c r="D1037" s="204" t="s">
        <v>196</v>
      </c>
      <c r="E1037" s="204"/>
      <c r="F1037" s="204"/>
      <c r="G1037" s="210"/>
      <c r="H1037" s="210"/>
      <c r="I1037" s="211" t="e">
        <f>#REF!+G1037</f>
        <v>#REF!</v>
      </c>
      <c r="J1037" s="211" t="e">
        <f t="shared" si="546"/>
        <v>#REF!</v>
      </c>
      <c r="K1037" s="211" t="e">
        <f t="shared" si="549"/>
        <v>#REF!</v>
      </c>
      <c r="L1037" s="211" t="e">
        <f t="shared" si="547"/>
        <v>#REF!</v>
      </c>
      <c r="M1037" s="211"/>
      <c r="N1037" s="211" t="e">
        <f t="shared" si="550"/>
        <v>#REF!</v>
      </c>
    </row>
    <row r="1038" spans="1:14" ht="25.5" hidden="1" customHeight="1" x14ac:dyDescent="0.2">
      <c r="A1038" s="213" t="s">
        <v>251</v>
      </c>
      <c r="B1038" s="225">
        <v>811</v>
      </c>
      <c r="C1038" s="206" t="s">
        <v>192</v>
      </c>
      <c r="D1038" s="206" t="s">
        <v>196</v>
      </c>
      <c r="E1038" s="206" t="s">
        <v>252</v>
      </c>
      <c r="F1038" s="206"/>
      <c r="G1038" s="210"/>
      <c r="H1038" s="210"/>
      <c r="I1038" s="211" t="e">
        <f>#REF!+G1038</f>
        <v>#REF!</v>
      </c>
      <c r="J1038" s="211" t="e">
        <f t="shared" si="546"/>
        <v>#REF!</v>
      </c>
      <c r="K1038" s="211" t="e">
        <f t="shared" si="549"/>
        <v>#REF!</v>
      </c>
      <c r="L1038" s="211" t="e">
        <f t="shared" si="547"/>
        <v>#REF!</v>
      </c>
      <c r="M1038" s="211"/>
      <c r="N1038" s="211" t="e">
        <f t="shared" si="550"/>
        <v>#REF!</v>
      </c>
    </row>
    <row r="1039" spans="1:14" ht="25.5" hidden="1" customHeight="1" x14ac:dyDescent="0.2">
      <c r="A1039" s="213" t="s">
        <v>253</v>
      </c>
      <c r="B1039" s="225">
        <v>811</v>
      </c>
      <c r="C1039" s="206" t="s">
        <v>192</v>
      </c>
      <c r="D1039" s="206" t="s">
        <v>196</v>
      </c>
      <c r="E1039" s="206" t="s">
        <v>254</v>
      </c>
      <c r="F1039" s="206"/>
      <c r="G1039" s="210"/>
      <c r="H1039" s="210"/>
      <c r="I1039" s="211" t="e">
        <f>#REF!+G1039</f>
        <v>#REF!</v>
      </c>
      <c r="J1039" s="211" t="e">
        <f t="shared" si="546"/>
        <v>#REF!</v>
      </c>
      <c r="K1039" s="211" t="e">
        <f t="shared" si="549"/>
        <v>#REF!</v>
      </c>
      <c r="L1039" s="211" t="e">
        <f t="shared" si="547"/>
        <v>#REF!</v>
      </c>
      <c r="M1039" s="211"/>
      <c r="N1039" s="211" t="e">
        <f t="shared" si="550"/>
        <v>#REF!</v>
      </c>
    </row>
    <row r="1040" spans="1:14" ht="12.75" hidden="1" customHeight="1" x14ac:dyDescent="0.2">
      <c r="A1040" s="213" t="s">
        <v>320</v>
      </c>
      <c r="B1040" s="225">
        <v>811</v>
      </c>
      <c r="C1040" s="206" t="s">
        <v>192</v>
      </c>
      <c r="D1040" s="206" t="s">
        <v>196</v>
      </c>
      <c r="E1040" s="206" t="s">
        <v>254</v>
      </c>
      <c r="F1040" s="206" t="s">
        <v>321</v>
      </c>
      <c r="G1040" s="210"/>
      <c r="H1040" s="210"/>
      <c r="I1040" s="211" t="e">
        <f>#REF!+G1040</f>
        <v>#REF!</v>
      </c>
      <c r="J1040" s="211" t="e">
        <f t="shared" si="546"/>
        <v>#REF!</v>
      </c>
      <c r="K1040" s="211" t="e">
        <f t="shared" si="549"/>
        <v>#REF!</v>
      </c>
      <c r="L1040" s="211" t="e">
        <f t="shared" si="547"/>
        <v>#REF!</v>
      </c>
      <c r="M1040" s="211"/>
      <c r="N1040" s="211" t="e">
        <f t="shared" si="550"/>
        <v>#REF!</v>
      </c>
    </row>
    <row r="1041" spans="1:14" ht="12.75" hidden="1" customHeight="1" x14ac:dyDescent="0.2">
      <c r="A1041" s="299" t="s">
        <v>236</v>
      </c>
      <c r="B1041" s="203">
        <v>811</v>
      </c>
      <c r="C1041" s="204" t="s">
        <v>194</v>
      </c>
      <c r="D1041" s="204"/>
      <c r="E1041" s="204"/>
      <c r="F1041" s="204"/>
      <c r="G1041" s="210"/>
      <c r="H1041" s="210"/>
      <c r="I1041" s="211" t="e">
        <f>#REF!+G1041</f>
        <v>#REF!</v>
      </c>
      <c r="J1041" s="211" t="e">
        <f t="shared" ref="J1041:J1104" si="551">H1041+I1041</f>
        <v>#REF!</v>
      </c>
      <c r="K1041" s="211" t="e">
        <f t="shared" si="549"/>
        <v>#REF!</v>
      </c>
      <c r="L1041" s="211" t="e">
        <f t="shared" si="549"/>
        <v>#REF!</v>
      </c>
      <c r="M1041" s="211"/>
      <c r="N1041" s="211" t="e">
        <f t="shared" ref="N1041:N1072" si="552">J1041+K1041</f>
        <v>#REF!</v>
      </c>
    </row>
    <row r="1042" spans="1:14" ht="25.5" hidden="1" customHeight="1" x14ac:dyDescent="0.2">
      <c r="A1042" s="299" t="s">
        <v>255</v>
      </c>
      <c r="B1042" s="203">
        <v>811</v>
      </c>
      <c r="C1042" s="204" t="s">
        <v>194</v>
      </c>
      <c r="D1042" s="204" t="s">
        <v>212</v>
      </c>
      <c r="E1042" s="204"/>
      <c r="F1042" s="204"/>
      <c r="G1042" s="210"/>
      <c r="H1042" s="210"/>
      <c r="I1042" s="211" t="e">
        <f>#REF!+G1042</f>
        <v>#REF!</v>
      </c>
      <c r="J1042" s="211" t="e">
        <f t="shared" si="551"/>
        <v>#REF!</v>
      </c>
      <c r="K1042" s="211" t="e">
        <f t="shared" si="549"/>
        <v>#REF!</v>
      </c>
      <c r="L1042" s="211" t="e">
        <f t="shared" si="549"/>
        <v>#REF!</v>
      </c>
      <c r="M1042" s="211"/>
      <c r="N1042" s="211" t="e">
        <f t="shared" si="552"/>
        <v>#REF!</v>
      </c>
    </row>
    <row r="1043" spans="1:14" ht="12.75" hidden="1" customHeight="1" x14ac:dyDescent="0.2">
      <c r="A1043" s="213" t="s">
        <v>237</v>
      </c>
      <c r="B1043" s="225">
        <v>811</v>
      </c>
      <c r="C1043" s="206" t="s">
        <v>194</v>
      </c>
      <c r="D1043" s="206" t="s">
        <v>212</v>
      </c>
      <c r="E1043" s="206" t="s">
        <v>238</v>
      </c>
      <c r="F1043" s="206"/>
      <c r="G1043" s="210"/>
      <c r="H1043" s="210"/>
      <c r="I1043" s="211" t="e">
        <f>#REF!+G1043</f>
        <v>#REF!</v>
      </c>
      <c r="J1043" s="211" t="e">
        <f t="shared" si="551"/>
        <v>#REF!</v>
      </c>
      <c r="K1043" s="211" t="e">
        <f t="shared" ref="K1043:L1106" si="553">H1043+I1043</f>
        <v>#REF!</v>
      </c>
      <c r="L1043" s="211" t="e">
        <f t="shared" si="553"/>
        <v>#REF!</v>
      </c>
      <c r="M1043" s="211"/>
      <c r="N1043" s="211" t="e">
        <f t="shared" si="552"/>
        <v>#REF!</v>
      </c>
    </row>
    <row r="1044" spans="1:14" ht="38.25" hidden="1" customHeight="1" x14ac:dyDescent="0.2">
      <c r="A1044" s="213" t="s">
        <v>41</v>
      </c>
      <c r="B1044" s="225">
        <v>811</v>
      </c>
      <c r="C1044" s="206" t="s">
        <v>194</v>
      </c>
      <c r="D1044" s="206" t="s">
        <v>212</v>
      </c>
      <c r="E1044" s="206" t="s">
        <v>241</v>
      </c>
      <c r="F1044" s="206"/>
      <c r="G1044" s="210"/>
      <c r="H1044" s="210"/>
      <c r="I1044" s="211" t="e">
        <f>#REF!+G1044</f>
        <v>#REF!</v>
      </c>
      <c r="J1044" s="211" t="e">
        <f t="shared" si="551"/>
        <v>#REF!</v>
      </c>
      <c r="K1044" s="211" t="e">
        <f t="shared" si="553"/>
        <v>#REF!</v>
      </c>
      <c r="L1044" s="211" t="e">
        <f t="shared" si="553"/>
        <v>#REF!</v>
      </c>
      <c r="M1044" s="211"/>
      <c r="N1044" s="211" t="e">
        <f t="shared" si="552"/>
        <v>#REF!</v>
      </c>
    </row>
    <row r="1045" spans="1:14" ht="25.5" hidden="1" customHeight="1" x14ac:dyDescent="0.2">
      <c r="A1045" s="213" t="s">
        <v>239</v>
      </c>
      <c r="B1045" s="225">
        <v>811</v>
      </c>
      <c r="C1045" s="206" t="s">
        <v>194</v>
      </c>
      <c r="D1045" s="206" t="s">
        <v>212</v>
      </c>
      <c r="E1045" s="206" t="s">
        <v>241</v>
      </c>
      <c r="F1045" s="206" t="s">
        <v>240</v>
      </c>
      <c r="G1045" s="210"/>
      <c r="H1045" s="210"/>
      <c r="I1045" s="211" t="e">
        <f>#REF!+G1045</f>
        <v>#REF!</v>
      </c>
      <c r="J1045" s="211" t="e">
        <f t="shared" si="551"/>
        <v>#REF!</v>
      </c>
      <c r="K1045" s="211" t="e">
        <f t="shared" si="553"/>
        <v>#REF!</v>
      </c>
      <c r="L1045" s="211" t="e">
        <f t="shared" si="553"/>
        <v>#REF!</v>
      </c>
      <c r="M1045" s="211"/>
      <c r="N1045" s="211" t="e">
        <f t="shared" si="552"/>
        <v>#REF!</v>
      </c>
    </row>
    <row r="1046" spans="1:14" ht="38.25" hidden="1" customHeight="1" x14ac:dyDescent="0.2">
      <c r="A1046" s="213" t="s">
        <v>242</v>
      </c>
      <c r="B1046" s="225">
        <v>811</v>
      </c>
      <c r="C1046" s="206" t="s">
        <v>194</v>
      </c>
      <c r="D1046" s="206" t="s">
        <v>212</v>
      </c>
      <c r="E1046" s="206" t="s">
        <v>243</v>
      </c>
      <c r="F1046" s="206"/>
      <c r="G1046" s="210"/>
      <c r="H1046" s="210"/>
      <c r="I1046" s="211" t="e">
        <f>#REF!+G1046</f>
        <v>#REF!</v>
      </c>
      <c r="J1046" s="211" t="e">
        <f t="shared" si="551"/>
        <v>#REF!</v>
      </c>
      <c r="K1046" s="211" t="e">
        <f t="shared" si="553"/>
        <v>#REF!</v>
      </c>
      <c r="L1046" s="211" t="e">
        <f t="shared" si="553"/>
        <v>#REF!</v>
      </c>
      <c r="M1046" s="211"/>
      <c r="N1046" s="211" t="e">
        <f t="shared" si="552"/>
        <v>#REF!</v>
      </c>
    </row>
    <row r="1047" spans="1:14" ht="25.5" hidden="1" customHeight="1" x14ac:dyDescent="0.2">
      <c r="A1047" s="213" t="s">
        <v>239</v>
      </c>
      <c r="B1047" s="225">
        <v>811</v>
      </c>
      <c r="C1047" s="206" t="s">
        <v>194</v>
      </c>
      <c r="D1047" s="206" t="s">
        <v>212</v>
      </c>
      <c r="E1047" s="206" t="s">
        <v>243</v>
      </c>
      <c r="F1047" s="206" t="s">
        <v>240</v>
      </c>
      <c r="G1047" s="210"/>
      <c r="H1047" s="210"/>
      <c r="I1047" s="211" t="e">
        <f>#REF!+G1047</f>
        <v>#REF!</v>
      </c>
      <c r="J1047" s="211" t="e">
        <f t="shared" si="551"/>
        <v>#REF!</v>
      </c>
      <c r="K1047" s="211" t="e">
        <f t="shared" si="553"/>
        <v>#REF!</v>
      </c>
      <c r="L1047" s="211" t="e">
        <f t="shared" si="553"/>
        <v>#REF!</v>
      </c>
      <c r="M1047" s="211"/>
      <c r="N1047" s="211" t="e">
        <f t="shared" si="552"/>
        <v>#REF!</v>
      </c>
    </row>
    <row r="1048" spans="1:14" ht="25.5" hidden="1" customHeight="1" x14ac:dyDescent="0.2">
      <c r="A1048" s="213" t="s">
        <v>256</v>
      </c>
      <c r="B1048" s="225">
        <v>811</v>
      </c>
      <c r="C1048" s="206" t="s">
        <v>194</v>
      </c>
      <c r="D1048" s="206" t="s">
        <v>212</v>
      </c>
      <c r="E1048" s="206" t="s">
        <v>257</v>
      </c>
      <c r="F1048" s="206"/>
      <c r="G1048" s="210"/>
      <c r="H1048" s="210"/>
      <c r="I1048" s="211" t="e">
        <f>#REF!+G1048</f>
        <v>#REF!</v>
      </c>
      <c r="J1048" s="211" t="e">
        <f t="shared" si="551"/>
        <v>#REF!</v>
      </c>
      <c r="K1048" s="211" t="e">
        <f t="shared" si="553"/>
        <v>#REF!</v>
      </c>
      <c r="L1048" s="211" t="e">
        <f t="shared" si="553"/>
        <v>#REF!</v>
      </c>
      <c r="M1048" s="211"/>
      <c r="N1048" s="211" t="e">
        <f t="shared" si="552"/>
        <v>#REF!</v>
      </c>
    </row>
    <row r="1049" spans="1:14" ht="25.5" hidden="1" customHeight="1" x14ac:dyDescent="0.2">
      <c r="A1049" s="213" t="s">
        <v>258</v>
      </c>
      <c r="B1049" s="225">
        <v>811</v>
      </c>
      <c r="C1049" s="206" t="s">
        <v>194</v>
      </c>
      <c r="D1049" s="206" t="s">
        <v>212</v>
      </c>
      <c r="E1049" s="206" t="s">
        <v>259</v>
      </c>
      <c r="F1049" s="206"/>
      <c r="G1049" s="210"/>
      <c r="H1049" s="210"/>
      <c r="I1049" s="211" t="e">
        <f>#REF!+G1049</f>
        <v>#REF!</v>
      </c>
      <c r="J1049" s="211" t="e">
        <f t="shared" si="551"/>
        <v>#REF!</v>
      </c>
      <c r="K1049" s="211" t="e">
        <f t="shared" si="553"/>
        <v>#REF!</v>
      </c>
      <c r="L1049" s="211" t="e">
        <f t="shared" si="553"/>
        <v>#REF!</v>
      </c>
      <c r="M1049" s="211"/>
      <c r="N1049" s="211" t="e">
        <f t="shared" si="552"/>
        <v>#REF!</v>
      </c>
    </row>
    <row r="1050" spans="1:14" ht="25.5" hidden="1" customHeight="1" x14ac:dyDescent="0.2">
      <c r="A1050" s="213" t="s">
        <v>239</v>
      </c>
      <c r="B1050" s="225">
        <v>811</v>
      </c>
      <c r="C1050" s="206" t="s">
        <v>194</v>
      </c>
      <c r="D1050" s="206" t="s">
        <v>212</v>
      </c>
      <c r="E1050" s="206" t="s">
        <v>259</v>
      </c>
      <c r="F1050" s="206" t="s">
        <v>240</v>
      </c>
      <c r="G1050" s="210"/>
      <c r="H1050" s="210"/>
      <c r="I1050" s="211" t="e">
        <f>#REF!+G1050</f>
        <v>#REF!</v>
      </c>
      <c r="J1050" s="211" t="e">
        <f t="shared" si="551"/>
        <v>#REF!</v>
      </c>
      <c r="K1050" s="211" t="e">
        <f t="shared" si="553"/>
        <v>#REF!</v>
      </c>
      <c r="L1050" s="211" t="e">
        <f t="shared" si="553"/>
        <v>#REF!</v>
      </c>
      <c r="M1050" s="211"/>
      <c r="N1050" s="211" t="e">
        <f t="shared" si="552"/>
        <v>#REF!</v>
      </c>
    </row>
    <row r="1051" spans="1:14" ht="38.25" hidden="1" customHeight="1" x14ac:dyDescent="0.2">
      <c r="A1051" s="213" t="s">
        <v>42</v>
      </c>
      <c r="B1051" s="225">
        <v>811</v>
      </c>
      <c r="C1051" s="206" t="s">
        <v>194</v>
      </c>
      <c r="D1051" s="206" t="s">
        <v>212</v>
      </c>
      <c r="E1051" s="206" t="s">
        <v>43</v>
      </c>
      <c r="F1051" s="206"/>
      <c r="G1051" s="210"/>
      <c r="H1051" s="210"/>
      <c r="I1051" s="211" t="e">
        <f>#REF!+G1051</f>
        <v>#REF!</v>
      </c>
      <c r="J1051" s="211" t="e">
        <f t="shared" si="551"/>
        <v>#REF!</v>
      </c>
      <c r="K1051" s="211" t="e">
        <f t="shared" si="553"/>
        <v>#REF!</v>
      </c>
      <c r="L1051" s="211" t="e">
        <f t="shared" si="553"/>
        <v>#REF!</v>
      </c>
      <c r="M1051" s="211"/>
      <c r="N1051" s="211" t="e">
        <f t="shared" si="552"/>
        <v>#REF!</v>
      </c>
    </row>
    <row r="1052" spans="1:14" ht="25.5" hidden="1" customHeight="1" x14ac:dyDescent="0.2">
      <c r="A1052" s="213" t="s">
        <v>239</v>
      </c>
      <c r="B1052" s="225">
        <v>811</v>
      </c>
      <c r="C1052" s="206" t="s">
        <v>194</v>
      </c>
      <c r="D1052" s="206" t="s">
        <v>212</v>
      </c>
      <c r="E1052" s="206" t="s">
        <v>43</v>
      </c>
      <c r="F1052" s="206" t="s">
        <v>240</v>
      </c>
      <c r="G1052" s="210"/>
      <c r="H1052" s="210"/>
      <c r="I1052" s="211" t="e">
        <f>#REF!+G1052</f>
        <v>#REF!</v>
      </c>
      <c r="J1052" s="211" t="e">
        <f t="shared" si="551"/>
        <v>#REF!</v>
      </c>
      <c r="K1052" s="211" t="e">
        <f t="shared" si="553"/>
        <v>#REF!</v>
      </c>
      <c r="L1052" s="211" t="e">
        <f t="shared" si="553"/>
        <v>#REF!</v>
      </c>
      <c r="M1052" s="211"/>
      <c r="N1052" s="211" t="e">
        <f t="shared" si="552"/>
        <v>#REF!</v>
      </c>
    </row>
    <row r="1053" spans="1:14" ht="12.75" hidden="1" customHeight="1" x14ac:dyDescent="0.2">
      <c r="A1053" s="299" t="s">
        <v>213</v>
      </c>
      <c r="B1053" s="203">
        <v>811</v>
      </c>
      <c r="C1053" s="204" t="s">
        <v>194</v>
      </c>
      <c r="D1053" s="204">
        <v>10</v>
      </c>
      <c r="E1053" s="204"/>
      <c r="F1053" s="204"/>
      <c r="G1053" s="210"/>
      <c r="H1053" s="210"/>
      <c r="I1053" s="211" t="e">
        <f>#REF!+G1053</f>
        <v>#REF!</v>
      </c>
      <c r="J1053" s="211" t="e">
        <f t="shared" si="551"/>
        <v>#REF!</v>
      </c>
      <c r="K1053" s="211" t="e">
        <f t="shared" si="553"/>
        <v>#REF!</v>
      </c>
      <c r="L1053" s="211" t="e">
        <f t="shared" si="553"/>
        <v>#REF!</v>
      </c>
      <c r="M1053" s="211"/>
      <c r="N1053" s="211" t="e">
        <f t="shared" si="552"/>
        <v>#REF!</v>
      </c>
    </row>
    <row r="1054" spans="1:14" ht="12.75" hidden="1" customHeight="1" x14ac:dyDescent="0.2">
      <c r="A1054" s="213" t="s">
        <v>237</v>
      </c>
      <c r="B1054" s="225">
        <v>811</v>
      </c>
      <c r="C1054" s="206" t="s">
        <v>194</v>
      </c>
      <c r="D1054" s="206">
        <v>10</v>
      </c>
      <c r="E1054" s="206" t="s">
        <v>238</v>
      </c>
      <c r="F1054" s="206"/>
      <c r="G1054" s="210"/>
      <c r="H1054" s="210"/>
      <c r="I1054" s="211" t="e">
        <f>#REF!+G1054</f>
        <v>#REF!</v>
      </c>
      <c r="J1054" s="211" t="e">
        <f t="shared" si="551"/>
        <v>#REF!</v>
      </c>
      <c r="K1054" s="211" t="e">
        <f t="shared" si="553"/>
        <v>#REF!</v>
      </c>
      <c r="L1054" s="211" t="e">
        <f t="shared" si="553"/>
        <v>#REF!</v>
      </c>
      <c r="M1054" s="211"/>
      <c r="N1054" s="211" t="e">
        <f t="shared" si="552"/>
        <v>#REF!</v>
      </c>
    </row>
    <row r="1055" spans="1:14" ht="25.5" hidden="1" customHeight="1" x14ac:dyDescent="0.2">
      <c r="A1055" s="213" t="s">
        <v>44</v>
      </c>
      <c r="B1055" s="225">
        <v>811</v>
      </c>
      <c r="C1055" s="206" t="s">
        <v>194</v>
      </c>
      <c r="D1055" s="206">
        <v>10</v>
      </c>
      <c r="E1055" s="206" t="s">
        <v>241</v>
      </c>
      <c r="F1055" s="206"/>
      <c r="G1055" s="210"/>
      <c r="H1055" s="210"/>
      <c r="I1055" s="211" t="e">
        <f>#REF!+G1055</f>
        <v>#REF!</v>
      </c>
      <c r="J1055" s="211" t="e">
        <f t="shared" si="551"/>
        <v>#REF!</v>
      </c>
      <c r="K1055" s="211" t="e">
        <f t="shared" si="553"/>
        <v>#REF!</v>
      </c>
      <c r="L1055" s="211" t="e">
        <f t="shared" si="553"/>
        <v>#REF!</v>
      </c>
      <c r="M1055" s="211"/>
      <c r="N1055" s="211" t="e">
        <f t="shared" si="552"/>
        <v>#REF!</v>
      </c>
    </row>
    <row r="1056" spans="1:14" ht="25.5" hidden="1" customHeight="1" x14ac:dyDescent="0.2">
      <c r="A1056" s="213" t="s">
        <v>239</v>
      </c>
      <c r="B1056" s="225">
        <v>811</v>
      </c>
      <c r="C1056" s="206" t="s">
        <v>194</v>
      </c>
      <c r="D1056" s="206">
        <v>10</v>
      </c>
      <c r="E1056" s="206" t="s">
        <v>241</v>
      </c>
      <c r="F1056" s="206" t="s">
        <v>240</v>
      </c>
      <c r="G1056" s="210"/>
      <c r="H1056" s="210"/>
      <c r="I1056" s="211" t="e">
        <f>#REF!+G1056</f>
        <v>#REF!</v>
      </c>
      <c r="J1056" s="211" t="e">
        <f t="shared" si="551"/>
        <v>#REF!</v>
      </c>
      <c r="K1056" s="211" t="e">
        <f t="shared" si="553"/>
        <v>#REF!</v>
      </c>
      <c r="L1056" s="211" t="e">
        <f t="shared" si="553"/>
        <v>#REF!</v>
      </c>
      <c r="M1056" s="211"/>
      <c r="N1056" s="211" t="e">
        <f t="shared" si="552"/>
        <v>#REF!</v>
      </c>
    </row>
    <row r="1057" spans="1:14" ht="12.75" hidden="1" customHeight="1" x14ac:dyDescent="0.2">
      <c r="A1057" s="213" t="s">
        <v>244</v>
      </c>
      <c r="B1057" s="225">
        <v>811</v>
      </c>
      <c r="C1057" s="206" t="s">
        <v>194</v>
      </c>
      <c r="D1057" s="206">
        <v>10</v>
      </c>
      <c r="E1057" s="206" t="s">
        <v>245</v>
      </c>
      <c r="F1057" s="206"/>
      <c r="G1057" s="210"/>
      <c r="H1057" s="210"/>
      <c r="I1057" s="211" t="e">
        <f>#REF!+G1057</f>
        <v>#REF!</v>
      </c>
      <c r="J1057" s="211" t="e">
        <f t="shared" si="551"/>
        <v>#REF!</v>
      </c>
      <c r="K1057" s="211" t="e">
        <f t="shared" si="553"/>
        <v>#REF!</v>
      </c>
      <c r="L1057" s="211" t="e">
        <f t="shared" si="553"/>
        <v>#REF!</v>
      </c>
      <c r="M1057" s="211"/>
      <c r="N1057" s="211" t="e">
        <f t="shared" si="552"/>
        <v>#REF!</v>
      </c>
    </row>
    <row r="1058" spans="1:14" ht="25.5" hidden="1" customHeight="1" x14ac:dyDescent="0.2">
      <c r="A1058" s="213" t="s">
        <v>246</v>
      </c>
      <c r="B1058" s="225">
        <v>811</v>
      </c>
      <c r="C1058" s="206" t="s">
        <v>194</v>
      </c>
      <c r="D1058" s="206">
        <v>10</v>
      </c>
      <c r="E1058" s="206" t="s">
        <v>247</v>
      </c>
      <c r="F1058" s="206"/>
      <c r="G1058" s="210"/>
      <c r="H1058" s="210"/>
      <c r="I1058" s="211" t="e">
        <f>#REF!+G1058</f>
        <v>#REF!</v>
      </c>
      <c r="J1058" s="211" t="e">
        <f t="shared" si="551"/>
        <v>#REF!</v>
      </c>
      <c r="K1058" s="211" t="e">
        <f t="shared" si="553"/>
        <v>#REF!</v>
      </c>
      <c r="L1058" s="211" t="e">
        <f t="shared" si="553"/>
        <v>#REF!</v>
      </c>
      <c r="M1058" s="211"/>
      <c r="N1058" s="211" t="e">
        <f t="shared" si="552"/>
        <v>#REF!</v>
      </c>
    </row>
    <row r="1059" spans="1:14" ht="25.5" hidden="1" customHeight="1" x14ac:dyDescent="0.2">
      <c r="A1059" s="213" t="s">
        <v>239</v>
      </c>
      <c r="B1059" s="225">
        <v>811</v>
      </c>
      <c r="C1059" s="206" t="s">
        <v>194</v>
      </c>
      <c r="D1059" s="206">
        <v>10</v>
      </c>
      <c r="E1059" s="206" t="s">
        <v>247</v>
      </c>
      <c r="F1059" s="206" t="s">
        <v>240</v>
      </c>
      <c r="G1059" s="210"/>
      <c r="H1059" s="210"/>
      <c r="I1059" s="211" t="e">
        <f>#REF!+G1059</f>
        <v>#REF!</v>
      </c>
      <c r="J1059" s="211" t="e">
        <f t="shared" si="551"/>
        <v>#REF!</v>
      </c>
      <c r="K1059" s="211" t="e">
        <f t="shared" si="553"/>
        <v>#REF!</v>
      </c>
      <c r="L1059" s="211" t="e">
        <f t="shared" si="553"/>
        <v>#REF!</v>
      </c>
      <c r="M1059" s="211"/>
      <c r="N1059" s="211" t="e">
        <f t="shared" si="552"/>
        <v>#REF!</v>
      </c>
    </row>
    <row r="1060" spans="1:14" ht="25.5" hidden="1" customHeight="1" x14ac:dyDescent="0.2">
      <c r="A1060" s="213" t="s">
        <v>45</v>
      </c>
      <c r="B1060" s="225">
        <v>811</v>
      </c>
      <c r="C1060" s="206" t="s">
        <v>194</v>
      </c>
      <c r="D1060" s="206">
        <v>10</v>
      </c>
      <c r="E1060" s="206" t="s">
        <v>46</v>
      </c>
      <c r="F1060" s="206"/>
      <c r="G1060" s="210"/>
      <c r="H1060" s="210"/>
      <c r="I1060" s="211" t="e">
        <f>#REF!+G1060</f>
        <v>#REF!</v>
      </c>
      <c r="J1060" s="211" t="e">
        <f t="shared" si="551"/>
        <v>#REF!</v>
      </c>
      <c r="K1060" s="211" t="e">
        <f t="shared" si="553"/>
        <v>#REF!</v>
      </c>
      <c r="L1060" s="211" t="e">
        <f t="shared" si="553"/>
        <v>#REF!</v>
      </c>
      <c r="M1060" s="211"/>
      <c r="N1060" s="211" t="e">
        <f t="shared" si="552"/>
        <v>#REF!</v>
      </c>
    </row>
    <row r="1061" spans="1:14" ht="12.75" hidden="1" customHeight="1" x14ac:dyDescent="0.2">
      <c r="A1061" s="213" t="s">
        <v>299</v>
      </c>
      <c r="B1061" s="225">
        <v>811</v>
      </c>
      <c r="C1061" s="206" t="s">
        <v>194</v>
      </c>
      <c r="D1061" s="206">
        <v>10</v>
      </c>
      <c r="E1061" s="206" t="s">
        <v>47</v>
      </c>
      <c r="F1061" s="206"/>
      <c r="G1061" s="210"/>
      <c r="H1061" s="210"/>
      <c r="I1061" s="211" t="e">
        <f>#REF!+G1061</f>
        <v>#REF!</v>
      </c>
      <c r="J1061" s="211" t="e">
        <f t="shared" si="551"/>
        <v>#REF!</v>
      </c>
      <c r="K1061" s="211" t="e">
        <f t="shared" si="553"/>
        <v>#REF!</v>
      </c>
      <c r="L1061" s="211" t="e">
        <f t="shared" si="553"/>
        <v>#REF!</v>
      </c>
      <c r="M1061" s="211"/>
      <c r="N1061" s="211" t="e">
        <f t="shared" si="552"/>
        <v>#REF!</v>
      </c>
    </row>
    <row r="1062" spans="1:14" ht="12.75" hidden="1" customHeight="1" x14ac:dyDescent="0.2">
      <c r="A1062" s="213" t="s">
        <v>300</v>
      </c>
      <c r="B1062" s="225">
        <v>811</v>
      </c>
      <c r="C1062" s="206" t="s">
        <v>194</v>
      </c>
      <c r="D1062" s="206">
        <v>10</v>
      </c>
      <c r="E1062" s="206" t="s">
        <v>47</v>
      </c>
      <c r="F1062" s="206" t="s">
        <v>301</v>
      </c>
      <c r="G1062" s="210"/>
      <c r="H1062" s="210"/>
      <c r="I1062" s="211" t="e">
        <f>#REF!+G1062</f>
        <v>#REF!</v>
      </c>
      <c r="J1062" s="211" t="e">
        <f t="shared" si="551"/>
        <v>#REF!</v>
      </c>
      <c r="K1062" s="211" t="e">
        <f t="shared" si="553"/>
        <v>#REF!</v>
      </c>
      <c r="L1062" s="211" t="e">
        <f t="shared" si="553"/>
        <v>#REF!</v>
      </c>
      <c r="M1062" s="211"/>
      <c r="N1062" s="211" t="e">
        <f t="shared" si="552"/>
        <v>#REF!</v>
      </c>
    </row>
    <row r="1063" spans="1:14" ht="12.75" hidden="1" customHeight="1" x14ac:dyDescent="0.2">
      <c r="A1063" s="213" t="s">
        <v>324</v>
      </c>
      <c r="B1063" s="225">
        <v>811</v>
      </c>
      <c r="C1063" s="206" t="s">
        <v>194</v>
      </c>
      <c r="D1063" s="206">
        <v>10</v>
      </c>
      <c r="E1063" s="206" t="s">
        <v>325</v>
      </c>
      <c r="F1063" s="206"/>
      <c r="G1063" s="210"/>
      <c r="H1063" s="210"/>
      <c r="I1063" s="211" t="e">
        <f>#REF!+G1063</f>
        <v>#REF!</v>
      </c>
      <c r="J1063" s="211" t="e">
        <f t="shared" si="551"/>
        <v>#REF!</v>
      </c>
      <c r="K1063" s="211" t="e">
        <f t="shared" si="553"/>
        <v>#REF!</v>
      </c>
      <c r="L1063" s="211" t="e">
        <f t="shared" si="553"/>
        <v>#REF!</v>
      </c>
      <c r="M1063" s="211"/>
      <c r="N1063" s="211" t="e">
        <f t="shared" si="552"/>
        <v>#REF!</v>
      </c>
    </row>
    <row r="1064" spans="1:14" ht="25.5" hidden="1" customHeight="1" x14ac:dyDescent="0.2">
      <c r="A1064" s="299" t="s">
        <v>48</v>
      </c>
      <c r="B1064" s="203">
        <v>811</v>
      </c>
      <c r="C1064" s="204" t="s">
        <v>194</v>
      </c>
      <c r="D1064" s="204" t="s">
        <v>208</v>
      </c>
      <c r="E1064" s="206"/>
      <c r="F1064" s="206"/>
      <c r="G1064" s="210"/>
      <c r="H1064" s="210"/>
      <c r="I1064" s="211" t="e">
        <f>#REF!+G1064</f>
        <v>#REF!</v>
      </c>
      <c r="J1064" s="211" t="e">
        <f t="shared" si="551"/>
        <v>#REF!</v>
      </c>
      <c r="K1064" s="211" t="e">
        <f t="shared" si="553"/>
        <v>#REF!</v>
      </c>
      <c r="L1064" s="211" t="e">
        <f t="shared" si="553"/>
        <v>#REF!</v>
      </c>
      <c r="M1064" s="211"/>
      <c r="N1064" s="211" t="e">
        <f t="shared" si="552"/>
        <v>#REF!</v>
      </c>
    </row>
    <row r="1065" spans="1:14" ht="25.5" hidden="1" customHeight="1" x14ac:dyDescent="0.2">
      <c r="A1065" s="213" t="s">
        <v>45</v>
      </c>
      <c r="B1065" s="225">
        <v>811</v>
      </c>
      <c r="C1065" s="206" t="s">
        <v>194</v>
      </c>
      <c r="D1065" s="206" t="s">
        <v>208</v>
      </c>
      <c r="E1065" s="206" t="s">
        <v>46</v>
      </c>
      <c r="F1065" s="206"/>
      <c r="G1065" s="210"/>
      <c r="H1065" s="210"/>
      <c r="I1065" s="211" t="e">
        <f>#REF!+G1065</f>
        <v>#REF!</v>
      </c>
      <c r="J1065" s="211" t="e">
        <f t="shared" si="551"/>
        <v>#REF!</v>
      </c>
      <c r="K1065" s="211" t="e">
        <f t="shared" si="553"/>
        <v>#REF!</v>
      </c>
      <c r="L1065" s="211" t="e">
        <f t="shared" si="553"/>
        <v>#REF!</v>
      </c>
      <c r="M1065" s="211"/>
      <c r="N1065" s="211" t="e">
        <f t="shared" si="552"/>
        <v>#REF!</v>
      </c>
    </row>
    <row r="1066" spans="1:14" ht="12.75" hidden="1" customHeight="1" x14ac:dyDescent="0.2">
      <c r="A1066" s="213" t="s">
        <v>299</v>
      </c>
      <c r="B1066" s="225">
        <v>811</v>
      </c>
      <c r="C1066" s="206" t="s">
        <v>194</v>
      </c>
      <c r="D1066" s="206" t="s">
        <v>208</v>
      </c>
      <c r="E1066" s="206" t="s">
        <v>47</v>
      </c>
      <c r="F1066" s="206"/>
      <c r="G1066" s="210"/>
      <c r="H1066" s="210"/>
      <c r="I1066" s="211" t="e">
        <f>#REF!+G1066</f>
        <v>#REF!</v>
      </c>
      <c r="J1066" s="211" t="e">
        <f t="shared" si="551"/>
        <v>#REF!</v>
      </c>
      <c r="K1066" s="211" t="e">
        <f t="shared" si="553"/>
        <v>#REF!</v>
      </c>
      <c r="L1066" s="211" t="e">
        <f t="shared" si="553"/>
        <v>#REF!</v>
      </c>
      <c r="M1066" s="211"/>
      <c r="N1066" s="211" t="e">
        <f t="shared" si="552"/>
        <v>#REF!</v>
      </c>
    </row>
    <row r="1067" spans="1:14" ht="12.75" hidden="1" customHeight="1" x14ac:dyDescent="0.2">
      <c r="A1067" s="213" t="s">
        <v>300</v>
      </c>
      <c r="B1067" s="225">
        <v>811</v>
      </c>
      <c r="C1067" s="206" t="s">
        <v>194</v>
      </c>
      <c r="D1067" s="206" t="s">
        <v>208</v>
      </c>
      <c r="E1067" s="206" t="s">
        <v>47</v>
      </c>
      <c r="F1067" s="206" t="s">
        <v>301</v>
      </c>
      <c r="G1067" s="210"/>
      <c r="H1067" s="210"/>
      <c r="I1067" s="211" t="e">
        <f>#REF!+G1067</f>
        <v>#REF!</v>
      </c>
      <c r="J1067" s="211" t="e">
        <f t="shared" si="551"/>
        <v>#REF!</v>
      </c>
      <c r="K1067" s="211" t="e">
        <f t="shared" si="553"/>
        <v>#REF!</v>
      </c>
      <c r="L1067" s="211" t="e">
        <f t="shared" si="553"/>
        <v>#REF!</v>
      </c>
      <c r="M1067" s="211"/>
      <c r="N1067" s="211" t="e">
        <f t="shared" si="552"/>
        <v>#REF!</v>
      </c>
    </row>
    <row r="1068" spans="1:14" ht="12.75" hidden="1" customHeight="1" x14ac:dyDescent="0.2">
      <c r="A1068" s="213" t="s">
        <v>302</v>
      </c>
      <c r="B1068" s="225">
        <v>811</v>
      </c>
      <c r="C1068" s="206" t="s">
        <v>194</v>
      </c>
      <c r="D1068" s="206" t="s">
        <v>208</v>
      </c>
      <c r="E1068" s="206" t="s">
        <v>47</v>
      </c>
      <c r="F1068" s="206" t="s">
        <v>303</v>
      </c>
      <c r="G1068" s="210"/>
      <c r="H1068" s="210"/>
      <c r="I1068" s="211" t="e">
        <f>#REF!+G1068</f>
        <v>#REF!</v>
      </c>
      <c r="J1068" s="211" t="e">
        <f t="shared" si="551"/>
        <v>#REF!</v>
      </c>
      <c r="K1068" s="211" t="e">
        <f t="shared" si="553"/>
        <v>#REF!</v>
      </c>
      <c r="L1068" s="211" t="e">
        <f t="shared" si="553"/>
        <v>#REF!</v>
      </c>
      <c r="M1068" s="211"/>
      <c r="N1068" s="211" t="e">
        <f t="shared" si="552"/>
        <v>#REF!</v>
      </c>
    </row>
    <row r="1069" spans="1:14" ht="25.5" hidden="1" customHeight="1" x14ac:dyDescent="0.2">
      <c r="A1069" s="299" t="s">
        <v>229</v>
      </c>
      <c r="B1069" s="203">
        <v>811</v>
      </c>
      <c r="C1069" s="204" t="s">
        <v>202</v>
      </c>
      <c r="D1069" s="204" t="s">
        <v>198</v>
      </c>
      <c r="E1069" s="204"/>
      <c r="F1069" s="204"/>
      <c r="G1069" s="210"/>
      <c r="H1069" s="210"/>
      <c r="I1069" s="211" t="e">
        <f>#REF!+G1069</f>
        <v>#REF!</v>
      </c>
      <c r="J1069" s="211" t="e">
        <f t="shared" si="551"/>
        <v>#REF!</v>
      </c>
      <c r="K1069" s="211" t="e">
        <f t="shared" si="553"/>
        <v>#REF!</v>
      </c>
      <c r="L1069" s="211" t="e">
        <f t="shared" si="553"/>
        <v>#REF!</v>
      </c>
      <c r="M1069" s="211"/>
      <c r="N1069" s="211" t="e">
        <f t="shared" si="552"/>
        <v>#REF!</v>
      </c>
    </row>
    <row r="1070" spans="1:14" ht="12.75" hidden="1" customHeight="1" x14ac:dyDescent="0.2">
      <c r="A1070" s="213" t="s">
        <v>358</v>
      </c>
      <c r="B1070" s="225">
        <v>811</v>
      </c>
      <c r="C1070" s="206" t="s">
        <v>202</v>
      </c>
      <c r="D1070" s="206" t="s">
        <v>198</v>
      </c>
      <c r="E1070" s="206" t="s">
        <v>359</v>
      </c>
      <c r="F1070" s="206"/>
      <c r="G1070" s="210"/>
      <c r="H1070" s="210"/>
      <c r="I1070" s="211" t="e">
        <f>#REF!+G1070</f>
        <v>#REF!</v>
      </c>
      <c r="J1070" s="211" t="e">
        <f t="shared" si="551"/>
        <v>#REF!</v>
      </c>
      <c r="K1070" s="211" t="e">
        <f t="shared" si="553"/>
        <v>#REF!</v>
      </c>
      <c r="L1070" s="211" t="e">
        <f t="shared" si="553"/>
        <v>#REF!</v>
      </c>
      <c r="M1070" s="211"/>
      <c r="N1070" s="211" t="e">
        <f t="shared" si="552"/>
        <v>#REF!</v>
      </c>
    </row>
    <row r="1071" spans="1:14" ht="12.75" hidden="1" customHeight="1" x14ac:dyDescent="0.2">
      <c r="A1071" s="213" t="s">
        <v>360</v>
      </c>
      <c r="B1071" s="225">
        <v>811</v>
      </c>
      <c r="C1071" s="206" t="s">
        <v>202</v>
      </c>
      <c r="D1071" s="206" t="s">
        <v>198</v>
      </c>
      <c r="E1071" s="206" t="s">
        <v>361</v>
      </c>
      <c r="F1071" s="206"/>
      <c r="G1071" s="210"/>
      <c r="H1071" s="210"/>
      <c r="I1071" s="211" t="e">
        <f>#REF!+G1071</f>
        <v>#REF!</v>
      </c>
      <c r="J1071" s="211" t="e">
        <f t="shared" si="551"/>
        <v>#REF!</v>
      </c>
      <c r="K1071" s="211" t="e">
        <f t="shared" si="553"/>
        <v>#REF!</v>
      </c>
      <c r="L1071" s="211" t="e">
        <f t="shared" si="553"/>
        <v>#REF!</v>
      </c>
      <c r="M1071" s="211"/>
      <c r="N1071" s="211" t="e">
        <f t="shared" si="552"/>
        <v>#REF!</v>
      </c>
    </row>
    <row r="1072" spans="1:14" ht="12.75" hidden="1" customHeight="1" x14ac:dyDescent="0.2">
      <c r="A1072" s="213" t="s">
        <v>300</v>
      </c>
      <c r="B1072" s="225">
        <v>811</v>
      </c>
      <c r="C1072" s="206" t="s">
        <v>202</v>
      </c>
      <c r="D1072" s="206" t="s">
        <v>198</v>
      </c>
      <c r="E1072" s="206" t="s">
        <v>361</v>
      </c>
      <c r="F1072" s="206" t="s">
        <v>301</v>
      </c>
      <c r="G1072" s="210"/>
      <c r="H1072" s="210"/>
      <c r="I1072" s="211" t="e">
        <f>#REF!+G1072</f>
        <v>#REF!</v>
      </c>
      <c r="J1072" s="211" t="e">
        <f t="shared" si="551"/>
        <v>#REF!</v>
      </c>
      <c r="K1072" s="211" t="e">
        <f t="shared" si="553"/>
        <v>#REF!</v>
      </c>
      <c r="L1072" s="211" t="e">
        <f t="shared" si="553"/>
        <v>#REF!</v>
      </c>
      <c r="M1072" s="211"/>
      <c r="N1072" s="211" t="e">
        <f t="shared" si="552"/>
        <v>#REF!</v>
      </c>
    </row>
    <row r="1073" spans="1:14" ht="12.75" hidden="1" customHeight="1" x14ac:dyDescent="0.2">
      <c r="A1073" s="396" t="s">
        <v>49</v>
      </c>
      <c r="B1073" s="397"/>
      <c r="C1073" s="397"/>
      <c r="D1073" s="397"/>
      <c r="E1073" s="397"/>
      <c r="F1073" s="397"/>
      <c r="G1073" s="210"/>
      <c r="H1073" s="210"/>
      <c r="I1073" s="211" t="e">
        <f>#REF!+G1073</f>
        <v>#REF!</v>
      </c>
      <c r="J1073" s="211" t="e">
        <f t="shared" si="551"/>
        <v>#REF!</v>
      </c>
      <c r="K1073" s="211" t="e">
        <f t="shared" si="553"/>
        <v>#REF!</v>
      </c>
      <c r="L1073" s="211" t="e">
        <f t="shared" si="553"/>
        <v>#REF!</v>
      </c>
      <c r="M1073" s="211"/>
      <c r="N1073" s="211" t="e">
        <f t="shared" ref="N1073:N1104" si="554">J1073+K1073</f>
        <v>#REF!</v>
      </c>
    </row>
    <row r="1074" spans="1:14" ht="12.75" hidden="1" customHeight="1" x14ac:dyDescent="0.2">
      <c r="A1074" s="299" t="s">
        <v>306</v>
      </c>
      <c r="B1074" s="204" t="s">
        <v>50</v>
      </c>
      <c r="C1074" s="204" t="s">
        <v>196</v>
      </c>
      <c r="D1074" s="204"/>
      <c r="E1074" s="204"/>
      <c r="F1074" s="204"/>
      <c r="G1074" s="210"/>
      <c r="H1074" s="210"/>
      <c r="I1074" s="211" t="e">
        <f>#REF!+G1074</f>
        <v>#REF!</v>
      </c>
      <c r="J1074" s="211" t="e">
        <f t="shared" si="551"/>
        <v>#REF!</v>
      </c>
      <c r="K1074" s="211" t="e">
        <f t="shared" si="553"/>
        <v>#REF!</v>
      </c>
      <c r="L1074" s="211" t="e">
        <f t="shared" si="553"/>
        <v>#REF!</v>
      </c>
      <c r="M1074" s="211"/>
      <c r="N1074" s="211" t="e">
        <f t="shared" si="554"/>
        <v>#REF!</v>
      </c>
    </row>
    <row r="1075" spans="1:14" ht="12.75" hidden="1" customHeight="1" x14ac:dyDescent="0.2">
      <c r="A1075" s="299" t="s">
        <v>216</v>
      </c>
      <c r="B1075" s="204" t="s">
        <v>50</v>
      </c>
      <c r="C1075" s="204" t="s">
        <v>196</v>
      </c>
      <c r="D1075" s="204" t="s">
        <v>190</v>
      </c>
      <c r="E1075" s="204"/>
      <c r="F1075" s="204"/>
      <c r="G1075" s="210"/>
      <c r="H1075" s="210"/>
      <c r="I1075" s="211" t="e">
        <f>#REF!+G1075</f>
        <v>#REF!</v>
      </c>
      <c r="J1075" s="211" t="e">
        <f t="shared" si="551"/>
        <v>#REF!</v>
      </c>
      <c r="K1075" s="211" t="e">
        <f t="shared" si="553"/>
        <v>#REF!</v>
      </c>
      <c r="L1075" s="211" t="e">
        <f t="shared" si="553"/>
        <v>#REF!</v>
      </c>
      <c r="M1075" s="211"/>
      <c r="N1075" s="211" t="e">
        <f t="shared" si="554"/>
        <v>#REF!</v>
      </c>
    </row>
    <row r="1076" spans="1:14" ht="38.25" hidden="1" customHeight="1" x14ac:dyDescent="0.2">
      <c r="A1076" s="213" t="s">
        <v>123</v>
      </c>
      <c r="B1076" s="206" t="s">
        <v>50</v>
      </c>
      <c r="C1076" s="206" t="s">
        <v>196</v>
      </c>
      <c r="D1076" s="206" t="s">
        <v>190</v>
      </c>
      <c r="E1076" s="214" t="s">
        <v>332</v>
      </c>
      <c r="F1076" s="204"/>
      <c r="G1076" s="210"/>
      <c r="H1076" s="210"/>
      <c r="I1076" s="211" t="e">
        <f>#REF!+G1076</f>
        <v>#REF!</v>
      </c>
      <c r="J1076" s="211" t="e">
        <f t="shared" si="551"/>
        <v>#REF!</v>
      </c>
      <c r="K1076" s="211" t="e">
        <f t="shared" si="553"/>
        <v>#REF!</v>
      </c>
      <c r="L1076" s="211" t="e">
        <f t="shared" si="553"/>
        <v>#REF!</v>
      </c>
      <c r="M1076" s="211"/>
      <c r="N1076" s="211" t="e">
        <f t="shared" si="554"/>
        <v>#REF!</v>
      </c>
    </row>
    <row r="1077" spans="1:14" ht="12.75" hidden="1" customHeight="1" x14ac:dyDescent="0.2">
      <c r="A1077" s="213" t="s">
        <v>333</v>
      </c>
      <c r="B1077" s="206" t="s">
        <v>50</v>
      </c>
      <c r="C1077" s="206" t="s">
        <v>196</v>
      </c>
      <c r="D1077" s="206" t="s">
        <v>190</v>
      </c>
      <c r="E1077" s="214" t="s">
        <v>334</v>
      </c>
      <c r="F1077" s="204"/>
      <c r="G1077" s="210"/>
      <c r="H1077" s="210"/>
      <c r="I1077" s="211" t="e">
        <f>#REF!+G1077</f>
        <v>#REF!</v>
      </c>
      <c r="J1077" s="211" t="e">
        <f t="shared" si="551"/>
        <v>#REF!</v>
      </c>
      <c r="K1077" s="211" t="e">
        <f t="shared" si="553"/>
        <v>#REF!</v>
      </c>
      <c r="L1077" s="211" t="e">
        <f t="shared" si="553"/>
        <v>#REF!</v>
      </c>
      <c r="M1077" s="211"/>
      <c r="N1077" s="211" t="e">
        <f t="shared" si="554"/>
        <v>#REF!</v>
      </c>
    </row>
    <row r="1078" spans="1:14" ht="12.75" hidden="1" customHeight="1" x14ac:dyDescent="0.2">
      <c r="A1078" s="213" t="s">
        <v>320</v>
      </c>
      <c r="B1078" s="206" t="s">
        <v>50</v>
      </c>
      <c r="C1078" s="206" t="s">
        <v>196</v>
      </c>
      <c r="D1078" s="206" t="s">
        <v>190</v>
      </c>
      <c r="E1078" s="214" t="s">
        <v>334</v>
      </c>
      <c r="F1078" s="206" t="s">
        <v>321</v>
      </c>
      <c r="G1078" s="210"/>
      <c r="H1078" s="210"/>
      <c r="I1078" s="211" t="e">
        <f>#REF!+G1078</f>
        <v>#REF!</v>
      </c>
      <c r="J1078" s="211" t="e">
        <f t="shared" si="551"/>
        <v>#REF!</v>
      </c>
      <c r="K1078" s="211" t="e">
        <f t="shared" si="553"/>
        <v>#REF!</v>
      </c>
      <c r="L1078" s="211" t="e">
        <f t="shared" si="553"/>
        <v>#REF!</v>
      </c>
      <c r="M1078" s="211"/>
      <c r="N1078" s="211" t="e">
        <f t="shared" si="554"/>
        <v>#REF!</v>
      </c>
    </row>
    <row r="1079" spans="1:14" ht="12.75" hidden="1" customHeight="1" x14ac:dyDescent="0.2">
      <c r="A1079" s="213" t="s">
        <v>344</v>
      </c>
      <c r="B1079" s="206" t="s">
        <v>50</v>
      </c>
      <c r="C1079" s="206" t="s">
        <v>196</v>
      </c>
      <c r="D1079" s="206" t="s">
        <v>190</v>
      </c>
      <c r="E1079" s="206" t="s">
        <v>51</v>
      </c>
      <c r="F1079" s="206"/>
      <c r="G1079" s="210"/>
      <c r="H1079" s="210"/>
      <c r="I1079" s="211" t="e">
        <f>#REF!+G1079</f>
        <v>#REF!</v>
      </c>
      <c r="J1079" s="211" t="e">
        <f t="shared" si="551"/>
        <v>#REF!</v>
      </c>
      <c r="K1079" s="211" t="e">
        <f t="shared" si="553"/>
        <v>#REF!</v>
      </c>
      <c r="L1079" s="211" t="e">
        <f t="shared" si="553"/>
        <v>#REF!</v>
      </c>
      <c r="M1079" s="211"/>
      <c r="N1079" s="211" t="e">
        <f t="shared" si="554"/>
        <v>#REF!</v>
      </c>
    </row>
    <row r="1080" spans="1:14" ht="38.25" hidden="1" customHeight="1" x14ac:dyDescent="0.2">
      <c r="A1080" s="213" t="s">
        <v>52</v>
      </c>
      <c r="B1080" s="206" t="s">
        <v>50</v>
      </c>
      <c r="C1080" s="206" t="s">
        <v>196</v>
      </c>
      <c r="D1080" s="206" t="s">
        <v>190</v>
      </c>
      <c r="E1080" s="206" t="s">
        <v>53</v>
      </c>
      <c r="F1080" s="206"/>
      <c r="G1080" s="210"/>
      <c r="H1080" s="210"/>
      <c r="I1080" s="211" t="e">
        <f>#REF!+G1080</f>
        <v>#REF!</v>
      </c>
      <c r="J1080" s="211" t="e">
        <f t="shared" si="551"/>
        <v>#REF!</v>
      </c>
      <c r="K1080" s="211" t="e">
        <f t="shared" si="553"/>
        <v>#REF!</v>
      </c>
      <c r="L1080" s="211" t="e">
        <f t="shared" si="553"/>
        <v>#REF!</v>
      </c>
      <c r="M1080" s="211"/>
      <c r="N1080" s="211" t="e">
        <f t="shared" si="554"/>
        <v>#REF!</v>
      </c>
    </row>
    <row r="1081" spans="1:14" ht="12.75" hidden="1" customHeight="1" x14ac:dyDescent="0.2">
      <c r="A1081" s="213" t="s">
        <v>300</v>
      </c>
      <c r="B1081" s="206" t="s">
        <v>50</v>
      </c>
      <c r="C1081" s="206" t="s">
        <v>196</v>
      </c>
      <c r="D1081" s="206" t="s">
        <v>190</v>
      </c>
      <c r="E1081" s="206" t="s">
        <v>53</v>
      </c>
      <c r="F1081" s="206" t="s">
        <v>301</v>
      </c>
      <c r="G1081" s="210"/>
      <c r="H1081" s="210"/>
      <c r="I1081" s="211" t="e">
        <f>#REF!+G1081</f>
        <v>#REF!</v>
      </c>
      <c r="J1081" s="211" t="e">
        <f t="shared" si="551"/>
        <v>#REF!</v>
      </c>
      <c r="K1081" s="211" t="e">
        <f t="shared" si="553"/>
        <v>#REF!</v>
      </c>
      <c r="L1081" s="211" t="e">
        <f t="shared" si="553"/>
        <v>#REF!</v>
      </c>
      <c r="M1081" s="211"/>
      <c r="N1081" s="211" t="e">
        <f t="shared" si="554"/>
        <v>#REF!</v>
      </c>
    </row>
    <row r="1082" spans="1:14" ht="12.75" hidden="1" customHeight="1" x14ac:dyDescent="0.2">
      <c r="A1082" s="299" t="s">
        <v>65</v>
      </c>
      <c r="B1082" s="204" t="s">
        <v>50</v>
      </c>
      <c r="C1082" s="204" t="s">
        <v>214</v>
      </c>
      <c r="D1082" s="204"/>
      <c r="E1082" s="206"/>
      <c r="F1082" s="206"/>
      <c r="G1082" s="210"/>
      <c r="H1082" s="210"/>
      <c r="I1082" s="211" t="e">
        <f>#REF!+G1082</f>
        <v>#REF!</v>
      </c>
      <c r="J1082" s="211" t="e">
        <f t="shared" si="551"/>
        <v>#REF!</v>
      </c>
      <c r="K1082" s="211" t="e">
        <f t="shared" si="553"/>
        <v>#REF!</v>
      </c>
      <c r="L1082" s="211" t="e">
        <f t="shared" si="553"/>
        <v>#REF!</v>
      </c>
      <c r="M1082" s="211"/>
      <c r="N1082" s="211" t="e">
        <f t="shared" si="554"/>
        <v>#REF!</v>
      </c>
    </row>
    <row r="1083" spans="1:14" ht="12.75" hidden="1" customHeight="1" x14ac:dyDescent="0.2">
      <c r="A1083" s="299" t="s">
        <v>277</v>
      </c>
      <c r="B1083" s="204" t="s">
        <v>50</v>
      </c>
      <c r="C1083" s="204" t="s">
        <v>214</v>
      </c>
      <c r="D1083" s="204" t="s">
        <v>194</v>
      </c>
      <c r="E1083" s="206"/>
      <c r="F1083" s="206"/>
      <c r="G1083" s="210"/>
      <c r="H1083" s="210"/>
      <c r="I1083" s="211" t="e">
        <f>#REF!+G1083</f>
        <v>#REF!</v>
      </c>
      <c r="J1083" s="211" t="e">
        <f t="shared" si="551"/>
        <v>#REF!</v>
      </c>
      <c r="K1083" s="211" t="e">
        <f t="shared" si="553"/>
        <v>#REF!</v>
      </c>
      <c r="L1083" s="211" t="e">
        <f t="shared" si="553"/>
        <v>#REF!</v>
      </c>
      <c r="M1083" s="211"/>
      <c r="N1083" s="211" t="e">
        <f t="shared" si="554"/>
        <v>#REF!</v>
      </c>
    </row>
    <row r="1084" spans="1:14" ht="12.75" hidden="1" customHeight="1" x14ac:dyDescent="0.2">
      <c r="A1084" s="213" t="s">
        <v>344</v>
      </c>
      <c r="B1084" s="206" t="s">
        <v>50</v>
      </c>
      <c r="C1084" s="206" t="s">
        <v>214</v>
      </c>
      <c r="D1084" s="206" t="s">
        <v>194</v>
      </c>
      <c r="E1084" s="286" t="s">
        <v>51</v>
      </c>
      <c r="F1084" s="206"/>
      <c r="G1084" s="210"/>
      <c r="H1084" s="210"/>
      <c r="I1084" s="211" t="e">
        <f>#REF!+G1084</f>
        <v>#REF!</v>
      </c>
      <c r="J1084" s="211" t="e">
        <f t="shared" si="551"/>
        <v>#REF!</v>
      </c>
      <c r="K1084" s="211" t="e">
        <f t="shared" si="553"/>
        <v>#REF!</v>
      </c>
      <c r="L1084" s="211" t="e">
        <f t="shared" si="553"/>
        <v>#REF!</v>
      </c>
      <c r="M1084" s="211"/>
      <c r="N1084" s="211" t="e">
        <f t="shared" si="554"/>
        <v>#REF!</v>
      </c>
    </row>
    <row r="1085" spans="1:14" ht="38.25" hidden="1" customHeight="1" x14ac:dyDescent="0.2">
      <c r="A1085" s="213" t="s">
        <v>54</v>
      </c>
      <c r="B1085" s="206" t="s">
        <v>50</v>
      </c>
      <c r="C1085" s="206" t="s">
        <v>214</v>
      </c>
      <c r="D1085" s="206" t="s">
        <v>194</v>
      </c>
      <c r="E1085" s="206" t="s">
        <v>53</v>
      </c>
      <c r="F1085" s="206"/>
      <c r="G1085" s="210"/>
      <c r="H1085" s="210"/>
      <c r="I1085" s="211" t="e">
        <f>#REF!+G1085</f>
        <v>#REF!</v>
      </c>
      <c r="J1085" s="211" t="e">
        <f t="shared" si="551"/>
        <v>#REF!</v>
      </c>
      <c r="K1085" s="211" t="e">
        <f t="shared" si="553"/>
        <v>#REF!</v>
      </c>
      <c r="L1085" s="211" t="e">
        <f t="shared" si="553"/>
        <v>#REF!</v>
      </c>
      <c r="M1085" s="211"/>
      <c r="N1085" s="211" t="e">
        <f t="shared" si="554"/>
        <v>#REF!</v>
      </c>
    </row>
    <row r="1086" spans="1:14" ht="12.75" hidden="1" customHeight="1" x14ac:dyDescent="0.2">
      <c r="A1086" s="213" t="s">
        <v>68</v>
      </c>
      <c r="B1086" s="206" t="s">
        <v>50</v>
      </c>
      <c r="C1086" s="206" t="s">
        <v>214</v>
      </c>
      <c r="D1086" s="206" t="s">
        <v>194</v>
      </c>
      <c r="E1086" s="206" t="s">
        <v>53</v>
      </c>
      <c r="F1086" s="206" t="s">
        <v>69</v>
      </c>
      <c r="G1086" s="210"/>
      <c r="H1086" s="210"/>
      <c r="I1086" s="211" t="e">
        <f>#REF!+G1086</f>
        <v>#REF!</v>
      </c>
      <c r="J1086" s="211" t="e">
        <f t="shared" si="551"/>
        <v>#REF!</v>
      </c>
      <c r="K1086" s="211" t="e">
        <f t="shared" si="553"/>
        <v>#REF!</v>
      </c>
      <c r="L1086" s="211" t="e">
        <f t="shared" si="553"/>
        <v>#REF!</v>
      </c>
      <c r="M1086" s="211"/>
      <c r="N1086" s="211" t="e">
        <f t="shared" si="554"/>
        <v>#REF!</v>
      </c>
    </row>
    <row r="1087" spans="1:14" ht="12.75" hidden="1" customHeight="1" x14ac:dyDescent="0.2">
      <c r="A1087" s="396" t="s">
        <v>55</v>
      </c>
      <c r="B1087" s="397"/>
      <c r="C1087" s="397"/>
      <c r="D1087" s="397"/>
      <c r="E1087" s="397"/>
      <c r="F1087" s="397"/>
      <c r="G1087" s="210"/>
      <c r="H1087" s="210"/>
      <c r="I1087" s="211" t="e">
        <f>#REF!+G1087</f>
        <v>#REF!</v>
      </c>
      <c r="J1087" s="211" t="e">
        <f t="shared" si="551"/>
        <v>#REF!</v>
      </c>
      <c r="K1087" s="211" t="e">
        <f t="shared" si="553"/>
        <v>#REF!</v>
      </c>
      <c r="L1087" s="211" t="e">
        <f t="shared" si="553"/>
        <v>#REF!</v>
      </c>
      <c r="M1087" s="211"/>
      <c r="N1087" s="211" t="e">
        <f t="shared" si="554"/>
        <v>#REF!</v>
      </c>
    </row>
    <row r="1088" spans="1:14" ht="12.75" hidden="1" customHeight="1" x14ac:dyDescent="0.2">
      <c r="A1088" s="299" t="s">
        <v>306</v>
      </c>
      <c r="B1088" s="203">
        <v>813</v>
      </c>
      <c r="C1088" s="271" t="s">
        <v>196</v>
      </c>
      <c r="D1088" s="271"/>
      <c r="E1088" s="271"/>
      <c r="F1088" s="271"/>
      <c r="G1088" s="210"/>
      <c r="H1088" s="210"/>
      <c r="I1088" s="211" t="e">
        <f>#REF!+G1088</f>
        <v>#REF!</v>
      </c>
      <c r="J1088" s="211" t="e">
        <f t="shared" si="551"/>
        <v>#REF!</v>
      </c>
      <c r="K1088" s="211" t="e">
        <f t="shared" si="553"/>
        <v>#REF!</v>
      </c>
      <c r="L1088" s="211" t="e">
        <f t="shared" si="553"/>
        <v>#REF!</v>
      </c>
      <c r="M1088" s="211"/>
      <c r="N1088" s="211" t="e">
        <f t="shared" si="554"/>
        <v>#REF!</v>
      </c>
    </row>
    <row r="1089" spans="1:14" ht="12.75" hidden="1" customHeight="1" x14ac:dyDescent="0.2">
      <c r="A1089" s="299" t="s">
        <v>220</v>
      </c>
      <c r="B1089" s="203">
        <v>813</v>
      </c>
      <c r="C1089" s="271" t="s">
        <v>196</v>
      </c>
      <c r="D1089" s="271" t="s">
        <v>205</v>
      </c>
      <c r="E1089" s="271"/>
      <c r="F1089" s="271"/>
      <c r="G1089" s="210"/>
      <c r="H1089" s="210"/>
      <c r="I1089" s="211" t="e">
        <f>#REF!+G1089</f>
        <v>#REF!</v>
      </c>
      <c r="J1089" s="211" t="e">
        <f t="shared" si="551"/>
        <v>#REF!</v>
      </c>
      <c r="K1089" s="211" t="e">
        <f t="shared" si="553"/>
        <v>#REF!</v>
      </c>
      <c r="L1089" s="211" t="e">
        <f t="shared" si="553"/>
        <v>#REF!</v>
      </c>
      <c r="M1089" s="211"/>
      <c r="N1089" s="211" t="e">
        <f t="shared" si="554"/>
        <v>#REF!</v>
      </c>
    </row>
    <row r="1090" spans="1:14" ht="38.25" hidden="1" customHeight="1" x14ac:dyDescent="0.2">
      <c r="A1090" s="213" t="s">
        <v>331</v>
      </c>
      <c r="B1090" s="225">
        <v>813</v>
      </c>
      <c r="C1090" s="214" t="s">
        <v>196</v>
      </c>
      <c r="D1090" s="214" t="s">
        <v>205</v>
      </c>
      <c r="E1090" s="214" t="s">
        <v>332</v>
      </c>
      <c r="F1090" s="206"/>
      <c r="G1090" s="210"/>
      <c r="H1090" s="210"/>
      <c r="I1090" s="211" t="e">
        <f>#REF!+G1090</f>
        <v>#REF!</v>
      </c>
      <c r="J1090" s="211" t="e">
        <f t="shared" si="551"/>
        <v>#REF!</v>
      </c>
      <c r="K1090" s="211" t="e">
        <f t="shared" si="553"/>
        <v>#REF!</v>
      </c>
      <c r="L1090" s="211" t="e">
        <f t="shared" si="553"/>
        <v>#REF!</v>
      </c>
      <c r="M1090" s="211"/>
      <c r="N1090" s="211" t="e">
        <f t="shared" si="554"/>
        <v>#REF!</v>
      </c>
    </row>
    <row r="1091" spans="1:14" ht="12.75" hidden="1" customHeight="1" x14ac:dyDescent="0.2">
      <c r="A1091" s="213" t="s">
        <v>333</v>
      </c>
      <c r="B1091" s="225">
        <v>813</v>
      </c>
      <c r="C1091" s="214" t="s">
        <v>196</v>
      </c>
      <c r="D1091" s="214" t="s">
        <v>205</v>
      </c>
      <c r="E1091" s="214" t="s">
        <v>334</v>
      </c>
      <c r="F1091" s="206"/>
      <c r="G1091" s="210"/>
      <c r="H1091" s="210"/>
      <c r="I1091" s="211" t="e">
        <f>#REF!+G1091</f>
        <v>#REF!</v>
      </c>
      <c r="J1091" s="211" t="e">
        <f t="shared" si="551"/>
        <v>#REF!</v>
      </c>
      <c r="K1091" s="211" t="e">
        <f t="shared" si="553"/>
        <v>#REF!</v>
      </c>
      <c r="L1091" s="211" t="e">
        <f t="shared" si="553"/>
        <v>#REF!</v>
      </c>
      <c r="M1091" s="211"/>
      <c r="N1091" s="211" t="e">
        <f t="shared" si="554"/>
        <v>#REF!</v>
      </c>
    </row>
    <row r="1092" spans="1:14" ht="12.75" hidden="1" customHeight="1" x14ac:dyDescent="0.2">
      <c r="A1092" s="213" t="s">
        <v>320</v>
      </c>
      <c r="B1092" s="225">
        <v>813</v>
      </c>
      <c r="C1092" s="214" t="s">
        <v>196</v>
      </c>
      <c r="D1092" s="214" t="s">
        <v>205</v>
      </c>
      <c r="E1092" s="214" t="s">
        <v>334</v>
      </c>
      <c r="F1092" s="206" t="s">
        <v>321</v>
      </c>
      <c r="G1092" s="210"/>
      <c r="H1092" s="210"/>
      <c r="I1092" s="211" t="e">
        <f>#REF!+G1092</f>
        <v>#REF!</v>
      </c>
      <c r="J1092" s="211" t="e">
        <f t="shared" si="551"/>
        <v>#REF!</v>
      </c>
      <c r="K1092" s="211" t="e">
        <f t="shared" si="553"/>
        <v>#REF!</v>
      </c>
      <c r="L1092" s="211" t="e">
        <f t="shared" si="553"/>
        <v>#REF!</v>
      </c>
      <c r="M1092" s="211"/>
      <c r="N1092" s="211" t="e">
        <f t="shared" si="554"/>
        <v>#REF!</v>
      </c>
    </row>
    <row r="1093" spans="1:14" ht="12.75" hidden="1" customHeight="1" x14ac:dyDescent="0.2">
      <c r="A1093" s="213" t="s">
        <v>302</v>
      </c>
      <c r="B1093" s="225">
        <v>813</v>
      </c>
      <c r="C1093" s="214" t="s">
        <v>196</v>
      </c>
      <c r="D1093" s="214" t="s">
        <v>205</v>
      </c>
      <c r="E1093" s="214" t="s">
        <v>334</v>
      </c>
      <c r="F1093" s="206" t="s">
        <v>303</v>
      </c>
      <c r="G1093" s="210"/>
      <c r="H1093" s="210"/>
      <c r="I1093" s="211" t="e">
        <f>#REF!+G1093</f>
        <v>#REF!</v>
      </c>
      <c r="J1093" s="211" t="e">
        <f t="shared" si="551"/>
        <v>#REF!</v>
      </c>
      <c r="K1093" s="211" t="e">
        <f t="shared" si="553"/>
        <v>#REF!</v>
      </c>
      <c r="L1093" s="211" t="e">
        <f t="shared" si="553"/>
        <v>#REF!</v>
      </c>
      <c r="M1093" s="211"/>
      <c r="N1093" s="211" t="e">
        <f t="shared" si="554"/>
        <v>#REF!</v>
      </c>
    </row>
    <row r="1094" spans="1:14" ht="12.75" hidden="1" customHeight="1" x14ac:dyDescent="0.2">
      <c r="A1094" s="213" t="s">
        <v>324</v>
      </c>
      <c r="B1094" s="225">
        <v>813</v>
      </c>
      <c r="C1094" s="214" t="s">
        <v>196</v>
      </c>
      <c r="D1094" s="214" t="s">
        <v>205</v>
      </c>
      <c r="E1094" s="214" t="s">
        <v>325</v>
      </c>
      <c r="F1094" s="214"/>
      <c r="G1094" s="210"/>
      <c r="H1094" s="210"/>
      <c r="I1094" s="211" t="e">
        <f>#REF!+G1094</f>
        <v>#REF!</v>
      </c>
      <c r="J1094" s="211" t="e">
        <f t="shared" si="551"/>
        <v>#REF!</v>
      </c>
      <c r="K1094" s="211" t="e">
        <f t="shared" si="553"/>
        <v>#REF!</v>
      </c>
      <c r="L1094" s="211" t="e">
        <f t="shared" si="553"/>
        <v>#REF!</v>
      </c>
      <c r="M1094" s="211"/>
      <c r="N1094" s="211" t="e">
        <f t="shared" si="554"/>
        <v>#REF!</v>
      </c>
    </row>
    <row r="1095" spans="1:14" ht="12.75" hidden="1" customHeight="1" x14ac:dyDescent="0.2">
      <c r="A1095" s="299" t="s">
        <v>362</v>
      </c>
      <c r="B1095" s="203">
        <v>813</v>
      </c>
      <c r="C1095" s="204" t="s">
        <v>212</v>
      </c>
      <c r="D1095" s="204"/>
      <c r="E1095" s="204"/>
      <c r="F1095" s="204"/>
      <c r="G1095" s="210"/>
      <c r="H1095" s="210"/>
      <c r="I1095" s="211" t="e">
        <f>#REF!+G1095</f>
        <v>#REF!</v>
      </c>
      <c r="J1095" s="211" t="e">
        <f t="shared" si="551"/>
        <v>#REF!</v>
      </c>
      <c r="K1095" s="211" t="e">
        <f t="shared" si="553"/>
        <v>#REF!</v>
      </c>
      <c r="L1095" s="211" t="e">
        <f t="shared" si="553"/>
        <v>#REF!</v>
      </c>
      <c r="M1095" s="211"/>
      <c r="N1095" s="211" t="e">
        <f t="shared" si="554"/>
        <v>#REF!</v>
      </c>
    </row>
    <row r="1096" spans="1:14" ht="25.5" hidden="1" customHeight="1" x14ac:dyDescent="0.2">
      <c r="A1096" s="299" t="s">
        <v>273</v>
      </c>
      <c r="B1096" s="203">
        <v>813</v>
      </c>
      <c r="C1096" s="204" t="s">
        <v>212</v>
      </c>
      <c r="D1096" s="204">
        <v>10</v>
      </c>
      <c r="E1096" s="204"/>
      <c r="F1096" s="204"/>
      <c r="G1096" s="210"/>
      <c r="H1096" s="210"/>
      <c r="I1096" s="211" t="e">
        <f>#REF!+G1096</f>
        <v>#REF!</v>
      </c>
      <c r="J1096" s="211" t="e">
        <f t="shared" si="551"/>
        <v>#REF!</v>
      </c>
      <c r="K1096" s="211" t="e">
        <f t="shared" si="553"/>
        <v>#REF!</v>
      </c>
      <c r="L1096" s="211" t="e">
        <f t="shared" si="553"/>
        <v>#REF!</v>
      </c>
      <c r="M1096" s="211"/>
      <c r="N1096" s="211" t="e">
        <f t="shared" si="554"/>
        <v>#REF!</v>
      </c>
    </row>
    <row r="1097" spans="1:14" ht="38.25" hidden="1" customHeight="1" x14ac:dyDescent="0.2">
      <c r="A1097" s="213" t="s">
        <v>331</v>
      </c>
      <c r="B1097" s="225">
        <v>813</v>
      </c>
      <c r="C1097" s="206" t="s">
        <v>212</v>
      </c>
      <c r="D1097" s="206">
        <v>10</v>
      </c>
      <c r="E1097" s="214" t="s">
        <v>332</v>
      </c>
      <c r="F1097" s="206"/>
      <c r="G1097" s="210"/>
      <c r="H1097" s="210"/>
      <c r="I1097" s="211" t="e">
        <f>#REF!+G1097</f>
        <v>#REF!</v>
      </c>
      <c r="J1097" s="211" t="e">
        <f t="shared" si="551"/>
        <v>#REF!</v>
      </c>
      <c r="K1097" s="211" t="e">
        <f t="shared" si="553"/>
        <v>#REF!</v>
      </c>
      <c r="L1097" s="211" t="e">
        <f t="shared" si="553"/>
        <v>#REF!</v>
      </c>
      <c r="M1097" s="211"/>
      <c r="N1097" s="211" t="e">
        <f t="shared" si="554"/>
        <v>#REF!</v>
      </c>
    </row>
    <row r="1098" spans="1:14" ht="12.75" hidden="1" customHeight="1" x14ac:dyDescent="0.2">
      <c r="A1098" s="213" t="s">
        <v>333</v>
      </c>
      <c r="B1098" s="225">
        <v>813</v>
      </c>
      <c r="C1098" s="206" t="s">
        <v>212</v>
      </c>
      <c r="D1098" s="206">
        <v>10</v>
      </c>
      <c r="E1098" s="214" t="s">
        <v>334</v>
      </c>
      <c r="F1098" s="206"/>
      <c r="G1098" s="210"/>
      <c r="H1098" s="210"/>
      <c r="I1098" s="211" t="e">
        <f>#REF!+G1098</f>
        <v>#REF!</v>
      </c>
      <c r="J1098" s="211" t="e">
        <f t="shared" si="551"/>
        <v>#REF!</v>
      </c>
      <c r="K1098" s="211" t="e">
        <f t="shared" si="553"/>
        <v>#REF!</v>
      </c>
      <c r="L1098" s="211" t="e">
        <f t="shared" si="553"/>
        <v>#REF!</v>
      </c>
      <c r="M1098" s="211"/>
      <c r="N1098" s="211" t="e">
        <f t="shared" si="554"/>
        <v>#REF!</v>
      </c>
    </row>
    <row r="1099" spans="1:14" ht="12.75" hidden="1" customHeight="1" x14ac:dyDescent="0.2">
      <c r="A1099" s="213" t="s">
        <v>320</v>
      </c>
      <c r="B1099" s="225">
        <v>813</v>
      </c>
      <c r="C1099" s="206" t="s">
        <v>212</v>
      </c>
      <c r="D1099" s="206">
        <v>10</v>
      </c>
      <c r="E1099" s="214" t="s">
        <v>334</v>
      </c>
      <c r="F1099" s="206" t="s">
        <v>321</v>
      </c>
      <c r="G1099" s="210"/>
      <c r="H1099" s="210"/>
      <c r="I1099" s="211" t="e">
        <f>#REF!+G1099</f>
        <v>#REF!</v>
      </c>
      <c r="J1099" s="211" t="e">
        <f t="shared" si="551"/>
        <v>#REF!</v>
      </c>
      <c r="K1099" s="211" t="e">
        <f t="shared" si="553"/>
        <v>#REF!</v>
      </c>
      <c r="L1099" s="211" t="e">
        <f t="shared" si="553"/>
        <v>#REF!</v>
      </c>
      <c r="M1099" s="211"/>
      <c r="N1099" s="211" t="e">
        <f t="shared" si="554"/>
        <v>#REF!</v>
      </c>
    </row>
    <row r="1100" spans="1:14" ht="12.75" hidden="1" customHeight="1" x14ac:dyDescent="0.2">
      <c r="A1100" s="213" t="s">
        <v>302</v>
      </c>
      <c r="B1100" s="225">
        <v>813</v>
      </c>
      <c r="C1100" s="206" t="s">
        <v>212</v>
      </c>
      <c r="D1100" s="206">
        <v>10</v>
      </c>
      <c r="E1100" s="214" t="s">
        <v>334</v>
      </c>
      <c r="F1100" s="206" t="s">
        <v>303</v>
      </c>
      <c r="G1100" s="210"/>
      <c r="H1100" s="210"/>
      <c r="I1100" s="211" t="e">
        <f>#REF!+G1100</f>
        <v>#REF!</v>
      </c>
      <c r="J1100" s="211" t="e">
        <f t="shared" si="551"/>
        <v>#REF!</v>
      </c>
      <c r="K1100" s="211" t="e">
        <f t="shared" si="553"/>
        <v>#REF!</v>
      </c>
      <c r="L1100" s="211" t="e">
        <f t="shared" si="553"/>
        <v>#REF!</v>
      </c>
      <c r="M1100" s="211"/>
      <c r="N1100" s="211" t="e">
        <f t="shared" si="554"/>
        <v>#REF!</v>
      </c>
    </row>
    <row r="1101" spans="1:14" ht="12.75" hidden="1" customHeight="1" x14ac:dyDescent="0.2">
      <c r="A1101" s="396" t="s">
        <v>56</v>
      </c>
      <c r="B1101" s="397"/>
      <c r="C1101" s="397"/>
      <c r="D1101" s="397"/>
      <c r="E1101" s="397"/>
      <c r="F1101" s="397"/>
      <c r="G1101" s="210"/>
      <c r="H1101" s="210"/>
      <c r="I1101" s="211" t="e">
        <f>#REF!+G1101</f>
        <v>#REF!</v>
      </c>
      <c r="J1101" s="211" t="e">
        <f t="shared" si="551"/>
        <v>#REF!</v>
      </c>
      <c r="K1101" s="211" t="e">
        <f t="shared" si="553"/>
        <v>#REF!</v>
      </c>
      <c r="L1101" s="211" t="e">
        <f t="shared" si="553"/>
        <v>#REF!</v>
      </c>
      <c r="M1101" s="211"/>
      <c r="N1101" s="211" t="e">
        <f t="shared" si="554"/>
        <v>#REF!</v>
      </c>
    </row>
    <row r="1102" spans="1:14" ht="12.75" hidden="1" customHeight="1" x14ac:dyDescent="0.2">
      <c r="A1102" s="299" t="s">
        <v>72</v>
      </c>
      <c r="B1102" s="204" t="s">
        <v>57</v>
      </c>
      <c r="C1102" s="204" t="s">
        <v>190</v>
      </c>
      <c r="D1102" s="204"/>
      <c r="E1102" s="204"/>
      <c r="F1102" s="204"/>
      <c r="G1102" s="210"/>
      <c r="H1102" s="210"/>
      <c r="I1102" s="211" t="e">
        <f>#REF!+G1102</f>
        <v>#REF!</v>
      </c>
      <c r="J1102" s="211" t="e">
        <f t="shared" si="551"/>
        <v>#REF!</v>
      </c>
      <c r="K1102" s="211" t="e">
        <f t="shared" si="553"/>
        <v>#REF!</v>
      </c>
      <c r="L1102" s="211" t="e">
        <f t="shared" si="553"/>
        <v>#REF!</v>
      </c>
      <c r="M1102" s="211"/>
      <c r="N1102" s="211" t="e">
        <f t="shared" si="554"/>
        <v>#REF!</v>
      </c>
    </row>
    <row r="1103" spans="1:14" ht="12.75" hidden="1" customHeight="1" x14ac:dyDescent="0.2">
      <c r="A1103" s="299" t="s">
        <v>206</v>
      </c>
      <c r="B1103" s="204" t="s">
        <v>57</v>
      </c>
      <c r="C1103" s="204" t="s">
        <v>190</v>
      </c>
      <c r="D1103" s="204" t="s">
        <v>207</v>
      </c>
      <c r="E1103" s="204"/>
      <c r="F1103" s="204"/>
      <c r="G1103" s="210"/>
      <c r="H1103" s="210"/>
      <c r="I1103" s="211" t="e">
        <f>#REF!+G1103</f>
        <v>#REF!</v>
      </c>
      <c r="J1103" s="211" t="e">
        <f t="shared" si="551"/>
        <v>#REF!</v>
      </c>
      <c r="K1103" s="211" t="e">
        <f t="shared" si="553"/>
        <v>#REF!</v>
      </c>
      <c r="L1103" s="211" t="e">
        <f t="shared" si="553"/>
        <v>#REF!</v>
      </c>
      <c r="M1103" s="211"/>
      <c r="N1103" s="211" t="e">
        <f t="shared" si="554"/>
        <v>#REF!</v>
      </c>
    </row>
    <row r="1104" spans="1:14" ht="38.25" hidden="1" customHeight="1" x14ac:dyDescent="0.2">
      <c r="A1104" s="213" t="s">
        <v>123</v>
      </c>
      <c r="B1104" s="206" t="s">
        <v>57</v>
      </c>
      <c r="C1104" s="206" t="s">
        <v>190</v>
      </c>
      <c r="D1104" s="206" t="s">
        <v>207</v>
      </c>
      <c r="E1104" s="214" t="s">
        <v>332</v>
      </c>
      <c r="F1104" s="206"/>
      <c r="G1104" s="210"/>
      <c r="H1104" s="210"/>
      <c r="I1104" s="211" t="e">
        <f>#REF!+G1104</f>
        <v>#REF!</v>
      </c>
      <c r="J1104" s="211" t="e">
        <f t="shared" si="551"/>
        <v>#REF!</v>
      </c>
      <c r="K1104" s="211" t="e">
        <f t="shared" si="553"/>
        <v>#REF!</v>
      </c>
      <c r="L1104" s="211" t="e">
        <f t="shared" si="553"/>
        <v>#REF!</v>
      </c>
      <c r="M1104" s="211"/>
      <c r="N1104" s="211" t="e">
        <f t="shared" si="554"/>
        <v>#REF!</v>
      </c>
    </row>
    <row r="1105" spans="1:14" ht="12.75" hidden="1" customHeight="1" x14ac:dyDescent="0.2">
      <c r="A1105" s="213" t="s">
        <v>333</v>
      </c>
      <c r="B1105" s="206" t="s">
        <v>57</v>
      </c>
      <c r="C1105" s="206" t="s">
        <v>190</v>
      </c>
      <c r="D1105" s="206" t="s">
        <v>207</v>
      </c>
      <c r="E1105" s="214" t="s">
        <v>334</v>
      </c>
      <c r="F1105" s="206"/>
      <c r="G1105" s="210"/>
      <c r="H1105" s="210"/>
      <c r="I1105" s="211" t="e">
        <f>#REF!+G1105</f>
        <v>#REF!</v>
      </c>
      <c r="J1105" s="211" t="e">
        <f t="shared" ref="J1105:J1139" si="555">H1105+I1105</f>
        <v>#REF!</v>
      </c>
      <c r="K1105" s="211" t="e">
        <f t="shared" si="553"/>
        <v>#REF!</v>
      </c>
      <c r="L1105" s="211" t="e">
        <f t="shared" si="553"/>
        <v>#REF!</v>
      </c>
      <c r="M1105" s="211"/>
      <c r="N1105" s="211" t="e">
        <f t="shared" ref="N1105:N1138" si="556">J1105+K1105</f>
        <v>#REF!</v>
      </c>
    </row>
    <row r="1106" spans="1:14" ht="12.75" hidden="1" customHeight="1" x14ac:dyDescent="0.2">
      <c r="A1106" s="213" t="s">
        <v>320</v>
      </c>
      <c r="B1106" s="206" t="s">
        <v>57</v>
      </c>
      <c r="C1106" s="206" t="s">
        <v>190</v>
      </c>
      <c r="D1106" s="206" t="s">
        <v>207</v>
      </c>
      <c r="E1106" s="214" t="s">
        <v>334</v>
      </c>
      <c r="F1106" s="206" t="s">
        <v>321</v>
      </c>
      <c r="G1106" s="210"/>
      <c r="H1106" s="210"/>
      <c r="I1106" s="211" t="e">
        <f>#REF!+G1106</f>
        <v>#REF!</v>
      </c>
      <c r="J1106" s="211" t="e">
        <f t="shared" si="555"/>
        <v>#REF!</v>
      </c>
      <c r="K1106" s="211" t="e">
        <f t="shared" si="553"/>
        <v>#REF!</v>
      </c>
      <c r="L1106" s="211" t="e">
        <f t="shared" si="553"/>
        <v>#REF!</v>
      </c>
      <c r="M1106" s="211"/>
      <c r="N1106" s="211" t="e">
        <f t="shared" si="556"/>
        <v>#REF!</v>
      </c>
    </row>
    <row r="1107" spans="1:14" ht="12.75" hidden="1" customHeight="1" x14ac:dyDescent="0.2">
      <c r="A1107" s="213" t="s">
        <v>302</v>
      </c>
      <c r="B1107" s="206" t="s">
        <v>57</v>
      </c>
      <c r="C1107" s="206" t="s">
        <v>190</v>
      </c>
      <c r="D1107" s="206" t="s">
        <v>207</v>
      </c>
      <c r="E1107" s="214" t="s">
        <v>334</v>
      </c>
      <c r="F1107" s="206" t="s">
        <v>303</v>
      </c>
      <c r="G1107" s="210"/>
      <c r="H1107" s="210"/>
      <c r="I1107" s="211" t="e">
        <f>#REF!+G1107</f>
        <v>#REF!</v>
      </c>
      <c r="J1107" s="211" t="e">
        <f t="shared" si="555"/>
        <v>#REF!</v>
      </c>
      <c r="K1107" s="211" t="e">
        <f t="shared" ref="K1107:L1130" si="557">H1107+I1107</f>
        <v>#REF!</v>
      </c>
      <c r="L1107" s="211" t="e">
        <f t="shared" si="557"/>
        <v>#REF!</v>
      </c>
      <c r="M1107" s="211"/>
      <c r="N1107" s="211" t="e">
        <f t="shared" si="556"/>
        <v>#REF!</v>
      </c>
    </row>
    <row r="1108" spans="1:14" ht="34.5" hidden="1" customHeight="1" x14ac:dyDescent="0.2">
      <c r="A1108" s="396" t="s">
        <v>58</v>
      </c>
      <c r="B1108" s="397"/>
      <c r="C1108" s="397"/>
      <c r="D1108" s="397"/>
      <c r="E1108" s="397"/>
      <c r="F1108" s="206"/>
      <c r="G1108" s="210"/>
      <c r="H1108" s="210"/>
      <c r="I1108" s="211" t="e">
        <f>#REF!+G1108</f>
        <v>#REF!</v>
      </c>
      <c r="J1108" s="211" t="e">
        <f t="shared" si="555"/>
        <v>#REF!</v>
      </c>
      <c r="K1108" s="211" t="e">
        <f t="shared" si="557"/>
        <v>#REF!</v>
      </c>
      <c r="L1108" s="211" t="e">
        <f t="shared" si="557"/>
        <v>#REF!</v>
      </c>
      <c r="M1108" s="211"/>
      <c r="N1108" s="211" t="e">
        <f t="shared" si="556"/>
        <v>#REF!</v>
      </c>
    </row>
    <row r="1109" spans="1:14" ht="12.75" hidden="1" customHeight="1" x14ac:dyDescent="0.2">
      <c r="A1109" s="299" t="s">
        <v>306</v>
      </c>
      <c r="B1109" s="203">
        <v>815</v>
      </c>
      <c r="C1109" s="204" t="s">
        <v>196</v>
      </c>
      <c r="D1109" s="204"/>
      <c r="E1109" s="204"/>
      <c r="F1109" s="204"/>
      <c r="G1109" s="210"/>
      <c r="H1109" s="210"/>
      <c r="I1109" s="211" t="e">
        <f>#REF!+G1109</f>
        <v>#REF!</v>
      </c>
      <c r="J1109" s="211" t="e">
        <f t="shared" si="555"/>
        <v>#REF!</v>
      </c>
      <c r="K1109" s="211" t="e">
        <f t="shared" si="557"/>
        <v>#REF!</v>
      </c>
      <c r="L1109" s="211" t="e">
        <f t="shared" si="557"/>
        <v>#REF!</v>
      </c>
      <c r="M1109" s="211"/>
      <c r="N1109" s="211" t="e">
        <f t="shared" si="556"/>
        <v>#REF!</v>
      </c>
    </row>
    <row r="1110" spans="1:14" ht="12.75" hidden="1" customHeight="1" x14ac:dyDescent="0.2">
      <c r="A1110" s="299" t="s">
        <v>217</v>
      </c>
      <c r="B1110" s="203">
        <v>815</v>
      </c>
      <c r="C1110" s="204" t="s">
        <v>196</v>
      </c>
      <c r="D1110" s="204" t="s">
        <v>198</v>
      </c>
      <c r="E1110" s="204"/>
      <c r="F1110" s="204"/>
      <c r="G1110" s="210"/>
      <c r="H1110" s="210"/>
      <c r="I1110" s="211" t="e">
        <f>#REF!+G1110</f>
        <v>#REF!</v>
      </c>
      <c r="J1110" s="211" t="e">
        <f t="shared" si="555"/>
        <v>#REF!</v>
      </c>
      <c r="K1110" s="211" t="e">
        <f t="shared" si="557"/>
        <v>#REF!</v>
      </c>
      <c r="L1110" s="211" t="e">
        <f t="shared" si="557"/>
        <v>#REF!</v>
      </c>
      <c r="M1110" s="211"/>
      <c r="N1110" s="211" t="e">
        <f t="shared" si="556"/>
        <v>#REF!</v>
      </c>
    </row>
    <row r="1111" spans="1:14" ht="38.25" hidden="1" customHeight="1" x14ac:dyDescent="0.2">
      <c r="A1111" s="213" t="s">
        <v>123</v>
      </c>
      <c r="B1111" s="225">
        <v>815</v>
      </c>
      <c r="C1111" s="206" t="s">
        <v>196</v>
      </c>
      <c r="D1111" s="206" t="s">
        <v>198</v>
      </c>
      <c r="E1111" s="206" t="s">
        <v>332</v>
      </c>
      <c r="F1111" s="204"/>
      <c r="G1111" s="210"/>
      <c r="H1111" s="210"/>
      <c r="I1111" s="211" t="e">
        <f>#REF!+G1111</f>
        <v>#REF!</v>
      </c>
      <c r="J1111" s="211" t="e">
        <f t="shared" si="555"/>
        <v>#REF!</v>
      </c>
      <c r="K1111" s="211" t="e">
        <f t="shared" si="557"/>
        <v>#REF!</v>
      </c>
      <c r="L1111" s="211" t="e">
        <f t="shared" si="557"/>
        <v>#REF!</v>
      </c>
      <c r="M1111" s="211"/>
      <c r="N1111" s="211" t="e">
        <f t="shared" si="556"/>
        <v>#REF!</v>
      </c>
    </row>
    <row r="1112" spans="1:14" ht="12.75" hidden="1" customHeight="1" x14ac:dyDescent="0.2">
      <c r="A1112" s="213" t="s">
        <v>333</v>
      </c>
      <c r="B1112" s="225">
        <v>815</v>
      </c>
      <c r="C1112" s="206" t="s">
        <v>196</v>
      </c>
      <c r="D1112" s="206" t="s">
        <v>198</v>
      </c>
      <c r="E1112" s="206" t="s">
        <v>334</v>
      </c>
      <c r="F1112" s="206"/>
      <c r="G1112" s="210"/>
      <c r="H1112" s="210"/>
      <c r="I1112" s="211" t="e">
        <f>#REF!+G1112</f>
        <v>#REF!</v>
      </c>
      <c r="J1112" s="211" t="e">
        <f t="shared" si="555"/>
        <v>#REF!</v>
      </c>
      <c r="K1112" s="211" t="e">
        <f t="shared" si="557"/>
        <v>#REF!</v>
      </c>
      <c r="L1112" s="211" t="e">
        <f t="shared" si="557"/>
        <v>#REF!</v>
      </c>
      <c r="M1112" s="211"/>
      <c r="N1112" s="211" t="e">
        <f t="shared" si="556"/>
        <v>#REF!</v>
      </c>
    </row>
    <row r="1113" spans="1:14" ht="12.75" hidden="1" customHeight="1" x14ac:dyDescent="0.2">
      <c r="A1113" s="213" t="s">
        <v>320</v>
      </c>
      <c r="B1113" s="225">
        <v>815</v>
      </c>
      <c r="C1113" s="206" t="s">
        <v>196</v>
      </c>
      <c r="D1113" s="206" t="s">
        <v>198</v>
      </c>
      <c r="E1113" s="206" t="s">
        <v>334</v>
      </c>
      <c r="F1113" s="206" t="s">
        <v>321</v>
      </c>
      <c r="G1113" s="210"/>
      <c r="H1113" s="210"/>
      <c r="I1113" s="211" t="e">
        <f>#REF!+G1113</f>
        <v>#REF!</v>
      </c>
      <c r="J1113" s="211" t="e">
        <f t="shared" si="555"/>
        <v>#REF!</v>
      </c>
      <c r="K1113" s="211" t="e">
        <f t="shared" si="557"/>
        <v>#REF!</v>
      </c>
      <c r="L1113" s="211" t="e">
        <f t="shared" si="557"/>
        <v>#REF!</v>
      </c>
      <c r="M1113" s="211"/>
      <c r="N1113" s="211" t="e">
        <f t="shared" si="556"/>
        <v>#REF!</v>
      </c>
    </row>
    <row r="1114" spans="1:14" ht="25.5" hidden="1" customHeight="1" x14ac:dyDescent="0.2">
      <c r="A1114" s="213" t="s">
        <v>59</v>
      </c>
      <c r="B1114" s="225">
        <v>815</v>
      </c>
      <c r="C1114" s="206" t="s">
        <v>196</v>
      </c>
      <c r="D1114" s="206" t="s">
        <v>198</v>
      </c>
      <c r="E1114" s="206" t="s">
        <v>60</v>
      </c>
      <c r="F1114" s="206"/>
      <c r="G1114" s="210"/>
      <c r="H1114" s="210"/>
      <c r="I1114" s="211" t="e">
        <f>#REF!+G1114</f>
        <v>#REF!</v>
      </c>
      <c r="J1114" s="211" t="e">
        <f t="shared" si="555"/>
        <v>#REF!</v>
      </c>
      <c r="K1114" s="211" t="e">
        <f t="shared" si="557"/>
        <v>#REF!</v>
      </c>
      <c r="L1114" s="211" t="e">
        <f t="shared" si="557"/>
        <v>#REF!</v>
      </c>
      <c r="M1114" s="211"/>
      <c r="N1114" s="211" t="e">
        <f t="shared" si="556"/>
        <v>#REF!</v>
      </c>
    </row>
    <row r="1115" spans="1:14" ht="12.75" hidden="1" customHeight="1" x14ac:dyDescent="0.2">
      <c r="A1115" s="213" t="s">
        <v>320</v>
      </c>
      <c r="B1115" s="225">
        <v>815</v>
      </c>
      <c r="C1115" s="206" t="s">
        <v>196</v>
      </c>
      <c r="D1115" s="206" t="s">
        <v>198</v>
      </c>
      <c r="E1115" s="206" t="s">
        <v>60</v>
      </c>
      <c r="F1115" s="206" t="s">
        <v>321</v>
      </c>
      <c r="G1115" s="210"/>
      <c r="H1115" s="210"/>
      <c r="I1115" s="211" t="e">
        <f>#REF!+G1115</f>
        <v>#REF!</v>
      </c>
      <c r="J1115" s="211" t="e">
        <f t="shared" si="555"/>
        <v>#REF!</v>
      </c>
      <c r="K1115" s="211" t="e">
        <f t="shared" si="557"/>
        <v>#REF!</v>
      </c>
      <c r="L1115" s="211" t="e">
        <f t="shared" si="557"/>
        <v>#REF!</v>
      </c>
      <c r="M1115" s="211"/>
      <c r="N1115" s="211" t="e">
        <f t="shared" si="556"/>
        <v>#REF!</v>
      </c>
    </row>
    <row r="1116" spans="1:14" ht="12.75" hidden="1" customHeight="1" x14ac:dyDescent="0.2">
      <c r="A1116" s="299" t="s">
        <v>25</v>
      </c>
      <c r="B1116" s="203">
        <v>815</v>
      </c>
      <c r="C1116" s="204" t="s">
        <v>200</v>
      </c>
      <c r="D1116" s="204"/>
      <c r="E1116" s="206"/>
      <c r="F1116" s="206"/>
      <c r="G1116" s="210"/>
      <c r="H1116" s="210"/>
      <c r="I1116" s="211" t="e">
        <f>#REF!+G1116</f>
        <v>#REF!</v>
      </c>
      <c r="J1116" s="211" t="e">
        <f t="shared" si="555"/>
        <v>#REF!</v>
      </c>
      <c r="K1116" s="211" t="e">
        <f t="shared" si="557"/>
        <v>#REF!</v>
      </c>
      <c r="L1116" s="211" t="e">
        <f t="shared" si="557"/>
        <v>#REF!</v>
      </c>
      <c r="M1116" s="211"/>
      <c r="N1116" s="211" t="e">
        <f t="shared" si="556"/>
        <v>#REF!</v>
      </c>
    </row>
    <row r="1117" spans="1:14" ht="25.5" hidden="1" customHeight="1" x14ac:dyDescent="0.2">
      <c r="A1117" s="299" t="s">
        <v>26</v>
      </c>
      <c r="B1117" s="203">
        <v>815</v>
      </c>
      <c r="C1117" s="204" t="s">
        <v>200</v>
      </c>
      <c r="D1117" s="204" t="s">
        <v>194</v>
      </c>
      <c r="E1117" s="206"/>
      <c r="F1117" s="206"/>
      <c r="G1117" s="210"/>
      <c r="H1117" s="210"/>
      <c r="I1117" s="211" t="e">
        <f>#REF!+G1117</f>
        <v>#REF!</v>
      </c>
      <c r="J1117" s="211" t="e">
        <f t="shared" si="555"/>
        <v>#REF!</v>
      </c>
      <c r="K1117" s="211" t="e">
        <f t="shared" si="557"/>
        <v>#REF!</v>
      </c>
      <c r="L1117" s="211" t="e">
        <f t="shared" si="557"/>
        <v>#REF!</v>
      </c>
      <c r="M1117" s="211"/>
      <c r="N1117" s="211" t="e">
        <f t="shared" si="556"/>
        <v>#REF!</v>
      </c>
    </row>
    <row r="1118" spans="1:14" ht="12.75" hidden="1" customHeight="1" x14ac:dyDescent="0.2">
      <c r="A1118" s="299" t="s">
        <v>142</v>
      </c>
      <c r="B1118" s="203">
        <v>815</v>
      </c>
      <c r="C1118" s="204" t="s">
        <v>200</v>
      </c>
      <c r="D1118" s="204" t="s">
        <v>194</v>
      </c>
      <c r="E1118" s="206" t="s">
        <v>330</v>
      </c>
      <c r="F1118" s="206"/>
      <c r="G1118" s="210"/>
      <c r="H1118" s="210"/>
      <c r="I1118" s="211" t="e">
        <f>#REF!+G1118</f>
        <v>#REF!</v>
      </c>
      <c r="J1118" s="211" t="e">
        <f t="shared" si="555"/>
        <v>#REF!</v>
      </c>
      <c r="K1118" s="211" t="e">
        <f t="shared" si="557"/>
        <v>#REF!</v>
      </c>
      <c r="L1118" s="211" t="e">
        <f t="shared" si="557"/>
        <v>#REF!</v>
      </c>
      <c r="M1118" s="211"/>
      <c r="N1118" s="211" t="e">
        <f t="shared" si="556"/>
        <v>#REF!</v>
      </c>
    </row>
    <row r="1119" spans="1:14" ht="51" hidden="1" customHeight="1" x14ac:dyDescent="0.2">
      <c r="A1119" s="213" t="s">
        <v>260</v>
      </c>
      <c r="B1119" s="225">
        <v>815</v>
      </c>
      <c r="C1119" s="206" t="s">
        <v>200</v>
      </c>
      <c r="D1119" s="206" t="s">
        <v>194</v>
      </c>
      <c r="E1119" s="206" t="s">
        <v>261</v>
      </c>
      <c r="F1119" s="204"/>
      <c r="G1119" s="210"/>
      <c r="H1119" s="210"/>
      <c r="I1119" s="211" t="e">
        <f>#REF!+G1119</f>
        <v>#REF!</v>
      </c>
      <c r="J1119" s="211" t="e">
        <f t="shared" si="555"/>
        <v>#REF!</v>
      </c>
      <c r="K1119" s="211" t="e">
        <f t="shared" si="557"/>
        <v>#REF!</v>
      </c>
      <c r="L1119" s="211" t="e">
        <f t="shared" si="557"/>
        <v>#REF!</v>
      </c>
      <c r="M1119" s="211"/>
      <c r="N1119" s="211" t="e">
        <f t="shared" si="556"/>
        <v>#REF!</v>
      </c>
    </row>
    <row r="1120" spans="1:14" ht="12.75" hidden="1" customHeight="1" x14ac:dyDescent="0.2">
      <c r="A1120" s="213" t="s">
        <v>320</v>
      </c>
      <c r="B1120" s="225">
        <v>815</v>
      </c>
      <c r="C1120" s="206" t="s">
        <v>200</v>
      </c>
      <c r="D1120" s="206" t="s">
        <v>194</v>
      </c>
      <c r="E1120" s="206" t="s">
        <v>261</v>
      </c>
      <c r="F1120" s="206" t="s">
        <v>321</v>
      </c>
      <c r="G1120" s="210"/>
      <c r="H1120" s="210"/>
      <c r="I1120" s="211" t="e">
        <f>#REF!+G1120</f>
        <v>#REF!</v>
      </c>
      <c r="J1120" s="211" t="e">
        <f t="shared" si="555"/>
        <v>#REF!</v>
      </c>
      <c r="K1120" s="211" t="e">
        <f t="shared" si="557"/>
        <v>#REF!</v>
      </c>
      <c r="L1120" s="211" t="e">
        <f t="shared" si="557"/>
        <v>#REF!</v>
      </c>
      <c r="M1120" s="211"/>
      <c r="N1120" s="211" t="e">
        <f t="shared" si="556"/>
        <v>#REF!</v>
      </c>
    </row>
    <row r="1121" spans="1:14" ht="25.5" hidden="1" customHeight="1" x14ac:dyDescent="0.2">
      <c r="A1121" s="213" t="s">
        <v>262</v>
      </c>
      <c r="B1121" s="225">
        <v>815</v>
      </c>
      <c r="C1121" s="206" t="s">
        <v>200</v>
      </c>
      <c r="D1121" s="206" t="s">
        <v>194</v>
      </c>
      <c r="E1121" s="206" t="s">
        <v>263</v>
      </c>
      <c r="F1121" s="204"/>
      <c r="G1121" s="210"/>
      <c r="H1121" s="210"/>
      <c r="I1121" s="211" t="e">
        <f>#REF!+G1121</f>
        <v>#REF!</v>
      </c>
      <c r="J1121" s="211" t="e">
        <f t="shared" si="555"/>
        <v>#REF!</v>
      </c>
      <c r="K1121" s="211" t="e">
        <f t="shared" si="557"/>
        <v>#REF!</v>
      </c>
      <c r="L1121" s="211" t="e">
        <f t="shared" si="557"/>
        <v>#REF!</v>
      </c>
      <c r="M1121" s="211"/>
      <c r="N1121" s="211" t="e">
        <f t="shared" si="556"/>
        <v>#REF!</v>
      </c>
    </row>
    <row r="1122" spans="1:14" ht="12.75" hidden="1" customHeight="1" x14ac:dyDescent="0.2">
      <c r="A1122" s="213" t="s">
        <v>320</v>
      </c>
      <c r="B1122" s="225">
        <v>815</v>
      </c>
      <c r="C1122" s="206" t="s">
        <v>200</v>
      </c>
      <c r="D1122" s="206" t="s">
        <v>194</v>
      </c>
      <c r="E1122" s="206" t="s">
        <v>263</v>
      </c>
      <c r="F1122" s="206" t="s">
        <v>321</v>
      </c>
      <c r="G1122" s="210"/>
      <c r="H1122" s="210"/>
      <c r="I1122" s="211" t="e">
        <f>#REF!+G1122</f>
        <v>#REF!</v>
      </c>
      <c r="J1122" s="211" t="e">
        <f t="shared" si="555"/>
        <v>#REF!</v>
      </c>
      <c r="K1122" s="211" t="e">
        <f t="shared" si="557"/>
        <v>#REF!</v>
      </c>
      <c r="L1122" s="211" t="e">
        <f t="shared" si="557"/>
        <v>#REF!</v>
      </c>
      <c r="M1122" s="211"/>
      <c r="N1122" s="211" t="e">
        <f t="shared" si="556"/>
        <v>#REF!</v>
      </c>
    </row>
    <row r="1123" spans="1:14" ht="38.25" hidden="1" customHeight="1" x14ac:dyDescent="0.2">
      <c r="A1123" s="213" t="s">
        <v>264</v>
      </c>
      <c r="B1123" s="225">
        <v>815</v>
      </c>
      <c r="C1123" s="206" t="s">
        <v>200</v>
      </c>
      <c r="D1123" s="206" t="s">
        <v>194</v>
      </c>
      <c r="E1123" s="206" t="s">
        <v>265</v>
      </c>
      <c r="F1123" s="206"/>
      <c r="G1123" s="210"/>
      <c r="H1123" s="210"/>
      <c r="I1123" s="211" t="e">
        <f>#REF!+G1123</f>
        <v>#REF!</v>
      </c>
      <c r="J1123" s="211" t="e">
        <f t="shared" si="555"/>
        <v>#REF!</v>
      </c>
      <c r="K1123" s="211" t="e">
        <f t="shared" si="557"/>
        <v>#REF!</v>
      </c>
      <c r="L1123" s="211" t="e">
        <f t="shared" si="557"/>
        <v>#REF!</v>
      </c>
      <c r="M1123" s="211"/>
      <c r="N1123" s="211" t="e">
        <f t="shared" si="556"/>
        <v>#REF!</v>
      </c>
    </row>
    <row r="1124" spans="1:14" ht="12.75" hidden="1" customHeight="1" x14ac:dyDescent="0.2">
      <c r="A1124" s="213" t="s">
        <v>320</v>
      </c>
      <c r="B1124" s="225">
        <v>815</v>
      </c>
      <c r="C1124" s="206" t="s">
        <v>200</v>
      </c>
      <c r="D1124" s="206" t="s">
        <v>194</v>
      </c>
      <c r="E1124" s="206" t="s">
        <v>265</v>
      </c>
      <c r="F1124" s="206" t="s">
        <v>321</v>
      </c>
      <c r="G1124" s="210"/>
      <c r="H1124" s="210"/>
      <c r="I1124" s="211" t="e">
        <f>#REF!+G1124</f>
        <v>#REF!</v>
      </c>
      <c r="J1124" s="211" t="e">
        <f t="shared" si="555"/>
        <v>#REF!</v>
      </c>
      <c r="K1124" s="211" t="e">
        <f t="shared" si="557"/>
        <v>#REF!</v>
      </c>
      <c r="L1124" s="211" t="e">
        <f t="shared" si="557"/>
        <v>#REF!</v>
      </c>
      <c r="M1124" s="211"/>
      <c r="N1124" s="211" t="e">
        <f t="shared" si="556"/>
        <v>#REF!</v>
      </c>
    </row>
    <row r="1125" spans="1:14" ht="12.75" hidden="1" customHeight="1" x14ac:dyDescent="0.2">
      <c r="A1125" s="213" t="s">
        <v>95</v>
      </c>
      <c r="B1125" s="225">
        <v>801</v>
      </c>
      <c r="C1125" s="206" t="s">
        <v>205</v>
      </c>
      <c r="D1125" s="206" t="s">
        <v>192</v>
      </c>
      <c r="E1125" s="206" t="s">
        <v>5</v>
      </c>
      <c r="F1125" s="206" t="s">
        <v>96</v>
      </c>
      <c r="G1125" s="210"/>
      <c r="H1125" s="210"/>
      <c r="I1125" s="211" t="e">
        <f>#REF!+G1125</f>
        <v>#REF!</v>
      </c>
      <c r="J1125" s="211" t="e">
        <f t="shared" si="555"/>
        <v>#REF!</v>
      </c>
      <c r="K1125" s="211" t="e">
        <f t="shared" si="557"/>
        <v>#REF!</v>
      </c>
      <c r="L1125" s="211" t="e">
        <f t="shared" si="557"/>
        <v>#REF!</v>
      </c>
      <c r="M1125" s="211"/>
      <c r="N1125" s="211" t="e">
        <f t="shared" si="556"/>
        <v>#REF!</v>
      </c>
    </row>
    <row r="1126" spans="1:14" ht="12.75" hidden="1" customHeight="1" x14ac:dyDescent="0.2">
      <c r="A1126" s="213" t="s">
        <v>97</v>
      </c>
      <c r="B1126" s="225">
        <v>801</v>
      </c>
      <c r="C1126" s="206" t="s">
        <v>205</v>
      </c>
      <c r="D1126" s="206" t="s">
        <v>192</v>
      </c>
      <c r="E1126" s="206" t="s">
        <v>5</v>
      </c>
      <c r="F1126" s="206" t="s">
        <v>98</v>
      </c>
      <c r="G1126" s="210"/>
      <c r="H1126" s="210"/>
      <c r="I1126" s="211" t="e">
        <f>#REF!+G1126</f>
        <v>#REF!</v>
      </c>
      <c r="J1126" s="211" t="e">
        <f t="shared" si="555"/>
        <v>#REF!</v>
      </c>
      <c r="K1126" s="211" t="e">
        <f t="shared" si="557"/>
        <v>#REF!</v>
      </c>
      <c r="L1126" s="211" t="e">
        <f t="shared" si="557"/>
        <v>#REF!</v>
      </c>
      <c r="M1126" s="211"/>
      <c r="N1126" s="211" t="e">
        <f t="shared" si="556"/>
        <v>#REF!</v>
      </c>
    </row>
    <row r="1127" spans="1:14" ht="25.5" hidden="1" customHeight="1" x14ac:dyDescent="0.2">
      <c r="A1127" s="213" t="s">
        <v>99</v>
      </c>
      <c r="B1127" s="225">
        <v>801</v>
      </c>
      <c r="C1127" s="206" t="s">
        <v>205</v>
      </c>
      <c r="D1127" s="206" t="s">
        <v>192</v>
      </c>
      <c r="E1127" s="206" t="s">
        <v>5</v>
      </c>
      <c r="F1127" s="206" t="s">
        <v>100</v>
      </c>
      <c r="G1127" s="210"/>
      <c r="H1127" s="210"/>
      <c r="I1127" s="211" t="e">
        <f>#REF!+G1127</f>
        <v>#REF!</v>
      </c>
      <c r="J1127" s="211" t="e">
        <f t="shared" si="555"/>
        <v>#REF!</v>
      </c>
      <c r="K1127" s="211" t="e">
        <f t="shared" si="557"/>
        <v>#REF!</v>
      </c>
      <c r="L1127" s="211" t="e">
        <f t="shared" si="557"/>
        <v>#REF!</v>
      </c>
      <c r="M1127" s="211"/>
      <c r="N1127" s="211" t="e">
        <f t="shared" si="556"/>
        <v>#REF!</v>
      </c>
    </row>
    <row r="1128" spans="1:14" ht="25.5" hidden="1" customHeight="1" x14ac:dyDescent="0.2">
      <c r="A1128" s="213" t="s">
        <v>101</v>
      </c>
      <c r="B1128" s="225">
        <v>801</v>
      </c>
      <c r="C1128" s="206" t="s">
        <v>205</v>
      </c>
      <c r="D1128" s="206" t="s">
        <v>192</v>
      </c>
      <c r="E1128" s="206" t="s">
        <v>5</v>
      </c>
      <c r="F1128" s="206" t="s">
        <v>102</v>
      </c>
      <c r="G1128" s="210"/>
      <c r="H1128" s="210"/>
      <c r="I1128" s="211" t="e">
        <f>#REF!+G1128</f>
        <v>#REF!</v>
      </c>
      <c r="J1128" s="211" t="e">
        <f t="shared" si="555"/>
        <v>#REF!</v>
      </c>
      <c r="K1128" s="211" t="e">
        <f t="shared" si="557"/>
        <v>#REF!</v>
      </c>
      <c r="L1128" s="211" t="e">
        <f t="shared" si="557"/>
        <v>#REF!</v>
      </c>
      <c r="M1128" s="211"/>
      <c r="N1128" s="211" t="e">
        <f t="shared" si="556"/>
        <v>#REF!</v>
      </c>
    </row>
    <row r="1129" spans="1:14" ht="25.5" hidden="1" customHeight="1" x14ac:dyDescent="0.2">
      <c r="A1129" s="213" t="s">
        <v>93</v>
      </c>
      <c r="B1129" s="225">
        <v>801</v>
      </c>
      <c r="C1129" s="206" t="s">
        <v>205</v>
      </c>
      <c r="D1129" s="206" t="s">
        <v>192</v>
      </c>
      <c r="E1129" s="206" t="s">
        <v>5</v>
      </c>
      <c r="F1129" s="206" t="s">
        <v>94</v>
      </c>
      <c r="G1129" s="210"/>
      <c r="H1129" s="210"/>
      <c r="I1129" s="211" t="e">
        <f>#REF!+G1129</f>
        <v>#REF!</v>
      </c>
      <c r="J1129" s="211" t="e">
        <f t="shared" si="555"/>
        <v>#REF!</v>
      </c>
      <c r="K1129" s="211" t="e">
        <f t="shared" si="557"/>
        <v>#REF!</v>
      </c>
      <c r="L1129" s="211" t="e">
        <f t="shared" si="557"/>
        <v>#REF!</v>
      </c>
      <c r="M1129" s="211"/>
      <c r="N1129" s="211" t="e">
        <f t="shared" si="556"/>
        <v>#REF!</v>
      </c>
    </row>
    <row r="1130" spans="1:14" ht="30" hidden="1" x14ac:dyDescent="0.2">
      <c r="A1130" s="213" t="s">
        <v>76</v>
      </c>
      <c r="B1130" s="225">
        <v>801</v>
      </c>
      <c r="C1130" s="206" t="s">
        <v>205</v>
      </c>
      <c r="D1130" s="206" t="s">
        <v>192</v>
      </c>
      <c r="E1130" s="206" t="s">
        <v>5</v>
      </c>
      <c r="F1130" s="206" t="s">
        <v>77</v>
      </c>
      <c r="G1130" s="210"/>
      <c r="H1130" s="210"/>
      <c r="I1130" s="211" t="e">
        <f>#REF!+G1130</f>
        <v>#REF!</v>
      </c>
      <c r="J1130" s="211" t="e">
        <f t="shared" si="555"/>
        <v>#REF!</v>
      </c>
      <c r="K1130" s="211" t="e">
        <f t="shared" si="557"/>
        <v>#REF!</v>
      </c>
      <c r="L1130" s="211" t="e">
        <f t="shared" si="557"/>
        <v>#REF!</v>
      </c>
      <c r="M1130" s="211"/>
      <c r="N1130" s="211" t="e">
        <f t="shared" si="556"/>
        <v>#REF!</v>
      </c>
    </row>
    <row r="1131" spans="1:14" ht="12.75" hidden="1" customHeight="1" x14ac:dyDescent="0.2">
      <c r="A1131" s="213" t="s">
        <v>78</v>
      </c>
      <c r="B1131" s="225">
        <v>801</v>
      </c>
      <c r="C1131" s="206" t="s">
        <v>205</v>
      </c>
      <c r="D1131" s="206" t="s">
        <v>192</v>
      </c>
      <c r="E1131" s="206" t="s">
        <v>5</v>
      </c>
      <c r="F1131" s="206" t="s">
        <v>79</v>
      </c>
      <c r="G1131" s="210"/>
      <c r="H1131" s="210"/>
      <c r="I1131" s="211" t="e">
        <f>#REF!+G1131</f>
        <v>#REF!</v>
      </c>
      <c r="J1131" s="211" t="e">
        <f t="shared" si="555"/>
        <v>#REF!</v>
      </c>
      <c r="K1131" s="211" t="e">
        <f>#REF!+I1131</f>
        <v>#REF!</v>
      </c>
      <c r="L1131" s="211" t="e">
        <f t="shared" ref="L1131:L1138" si="558">I1131+J1131</f>
        <v>#REF!</v>
      </c>
      <c r="M1131" s="211"/>
      <c r="N1131" s="211" t="e">
        <f t="shared" si="556"/>
        <v>#REF!</v>
      </c>
    </row>
    <row r="1132" spans="1:14" ht="12.75" hidden="1" customHeight="1" x14ac:dyDescent="0.2">
      <c r="A1132" s="213" t="s">
        <v>103</v>
      </c>
      <c r="B1132" s="225">
        <v>801</v>
      </c>
      <c r="C1132" s="206" t="s">
        <v>205</v>
      </c>
      <c r="D1132" s="206" t="s">
        <v>192</v>
      </c>
      <c r="E1132" s="206" t="s">
        <v>5</v>
      </c>
      <c r="F1132" s="206" t="s">
        <v>104</v>
      </c>
      <c r="G1132" s="210"/>
      <c r="H1132" s="210"/>
      <c r="I1132" s="211" t="e">
        <f>#REF!+G1132</f>
        <v>#REF!</v>
      </c>
      <c r="J1132" s="211" t="e">
        <f t="shared" si="555"/>
        <v>#REF!</v>
      </c>
      <c r="K1132" s="211" t="e">
        <f>#REF!+I1132</f>
        <v>#REF!</v>
      </c>
      <c r="L1132" s="211" t="e">
        <f t="shared" si="558"/>
        <v>#REF!</v>
      </c>
      <c r="M1132" s="211"/>
      <c r="N1132" s="211" t="e">
        <f t="shared" si="556"/>
        <v>#REF!</v>
      </c>
    </row>
    <row r="1133" spans="1:14" ht="12.75" hidden="1" customHeight="1" x14ac:dyDescent="0.2">
      <c r="A1133" s="213" t="s">
        <v>105</v>
      </c>
      <c r="B1133" s="225">
        <v>801</v>
      </c>
      <c r="C1133" s="206" t="s">
        <v>205</v>
      </c>
      <c r="D1133" s="206" t="s">
        <v>192</v>
      </c>
      <c r="E1133" s="206" t="s">
        <v>5</v>
      </c>
      <c r="F1133" s="206" t="s">
        <v>106</v>
      </c>
      <c r="G1133" s="210"/>
      <c r="H1133" s="210"/>
      <c r="I1133" s="211" t="e">
        <f>#REF!+G1133</f>
        <v>#REF!</v>
      </c>
      <c r="J1133" s="211" t="e">
        <f t="shared" si="555"/>
        <v>#REF!</v>
      </c>
      <c r="K1133" s="211" t="e">
        <f>#REF!+I1133</f>
        <v>#REF!</v>
      </c>
      <c r="L1133" s="211" t="e">
        <f t="shared" si="558"/>
        <v>#REF!</v>
      </c>
      <c r="M1133" s="211"/>
      <c r="N1133" s="211" t="e">
        <f t="shared" si="556"/>
        <v>#REF!</v>
      </c>
    </row>
    <row r="1134" spans="1:14" ht="12.75" hidden="1" customHeight="1" x14ac:dyDescent="0.2">
      <c r="A1134" s="399" t="s">
        <v>149</v>
      </c>
      <c r="B1134" s="397"/>
      <c r="C1134" s="397"/>
      <c r="D1134" s="397"/>
      <c r="E1134" s="397"/>
      <c r="F1134" s="397"/>
      <c r="G1134" s="210"/>
      <c r="H1134" s="210"/>
      <c r="I1134" s="211" t="e">
        <f>#REF!+G1134</f>
        <v>#REF!</v>
      </c>
      <c r="J1134" s="211" t="e">
        <f t="shared" si="555"/>
        <v>#REF!</v>
      </c>
      <c r="K1134" s="211" t="e">
        <f>#REF!+I1134</f>
        <v>#REF!</v>
      </c>
      <c r="L1134" s="211" t="e">
        <f t="shared" si="558"/>
        <v>#REF!</v>
      </c>
      <c r="M1134" s="211"/>
      <c r="N1134" s="211" t="e">
        <f t="shared" si="556"/>
        <v>#REF!</v>
      </c>
    </row>
    <row r="1135" spans="1:14" ht="15" hidden="1" x14ac:dyDescent="0.2">
      <c r="A1135" s="213" t="s">
        <v>402</v>
      </c>
      <c r="B1135" s="225">
        <v>801</v>
      </c>
      <c r="C1135" s="206" t="s">
        <v>205</v>
      </c>
      <c r="D1135" s="206" t="s">
        <v>192</v>
      </c>
      <c r="E1135" s="206" t="s">
        <v>62</v>
      </c>
      <c r="F1135" s="206"/>
      <c r="G1135" s="210"/>
      <c r="H1135" s="210"/>
      <c r="I1135" s="211" t="e">
        <f>I1138</f>
        <v>#REF!</v>
      </c>
      <c r="J1135" s="211" t="e">
        <f t="shared" si="555"/>
        <v>#REF!</v>
      </c>
      <c r="K1135" s="211" t="e">
        <f>K1138</f>
        <v>#REF!</v>
      </c>
      <c r="L1135" s="211" t="e">
        <f t="shared" si="558"/>
        <v>#REF!</v>
      </c>
      <c r="M1135" s="211"/>
      <c r="N1135" s="211" t="e">
        <f t="shared" si="556"/>
        <v>#REF!</v>
      </c>
    </row>
    <row r="1136" spans="1:14" ht="15" hidden="1" x14ac:dyDescent="0.2">
      <c r="A1136" s="213" t="s">
        <v>545</v>
      </c>
      <c r="B1136" s="225">
        <v>801</v>
      </c>
      <c r="C1136" s="206" t="s">
        <v>205</v>
      </c>
      <c r="D1136" s="206" t="s">
        <v>192</v>
      </c>
      <c r="E1136" s="206" t="s">
        <v>173</v>
      </c>
      <c r="F1136" s="206"/>
      <c r="G1136" s="210"/>
      <c r="H1136" s="210"/>
      <c r="I1136" s="211" t="e">
        <f>I1137</f>
        <v>#REF!</v>
      </c>
      <c r="J1136" s="211" t="e">
        <f t="shared" si="555"/>
        <v>#REF!</v>
      </c>
      <c r="K1136" s="211" t="e">
        <f>K1137</f>
        <v>#REF!</v>
      </c>
      <c r="L1136" s="211" t="e">
        <f t="shared" si="558"/>
        <v>#REF!</v>
      </c>
      <c r="M1136" s="211"/>
      <c r="N1136" s="211" t="e">
        <f t="shared" si="556"/>
        <v>#REF!</v>
      </c>
    </row>
    <row r="1137" spans="1:14" ht="15" hidden="1" x14ac:dyDescent="0.2">
      <c r="A1137" s="213" t="s">
        <v>93</v>
      </c>
      <c r="B1137" s="225">
        <v>801</v>
      </c>
      <c r="C1137" s="206" t="s">
        <v>205</v>
      </c>
      <c r="D1137" s="206" t="s">
        <v>192</v>
      </c>
      <c r="E1137" s="206" t="s">
        <v>173</v>
      </c>
      <c r="F1137" s="206" t="s">
        <v>94</v>
      </c>
      <c r="G1137" s="210"/>
      <c r="H1137" s="210"/>
      <c r="I1137" s="211" t="e">
        <f>#REF!+G1137</f>
        <v>#REF!</v>
      </c>
      <c r="J1137" s="211" t="e">
        <f t="shared" si="555"/>
        <v>#REF!</v>
      </c>
      <c r="K1137" s="211" t="e">
        <f>H1137+I1137</f>
        <v>#REF!</v>
      </c>
      <c r="L1137" s="211" t="e">
        <f t="shared" si="558"/>
        <v>#REF!</v>
      </c>
      <c r="M1137" s="211"/>
      <c r="N1137" s="211" t="e">
        <f t="shared" si="556"/>
        <v>#REF!</v>
      </c>
    </row>
    <row r="1138" spans="1:14" ht="21" hidden="1" customHeight="1" x14ac:dyDescent="0.2">
      <c r="A1138" s="213" t="s">
        <v>419</v>
      </c>
      <c r="B1138" s="225">
        <v>801</v>
      </c>
      <c r="C1138" s="206" t="s">
        <v>205</v>
      </c>
      <c r="D1138" s="206" t="s">
        <v>192</v>
      </c>
      <c r="E1138" s="206" t="s">
        <v>427</v>
      </c>
      <c r="F1138" s="206"/>
      <c r="G1138" s="210"/>
      <c r="H1138" s="210"/>
      <c r="I1138" s="211" t="e">
        <f>#REF!</f>
        <v>#REF!</v>
      </c>
      <c r="J1138" s="211" t="e">
        <f t="shared" si="555"/>
        <v>#REF!</v>
      </c>
      <c r="K1138" s="211" t="e">
        <f>#REF!</f>
        <v>#REF!</v>
      </c>
      <c r="L1138" s="211" t="e">
        <f t="shared" si="558"/>
        <v>#REF!</v>
      </c>
      <c r="M1138" s="211"/>
      <c r="N1138" s="211" t="e">
        <f t="shared" si="556"/>
        <v>#REF!</v>
      </c>
    </row>
    <row r="1139" spans="1:14" ht="30" customHeight="1" x14ac:dyDescent="0.2">
      <c r="A1139" s="213" t="s">
        <v>76</v>
      </c>
      <c r="B1139" s="225">
        <v>801</v>
      </c>
      <c r="C1139" s="206" t="s">
        <v>205</v>
      </c>
      <c r="D1139" s="206" t="s">
        <v>192</v>
      </c>
      <c r="E1139" s="206" t="s">
        <v>766</v>
      </c>
      <c r="F1139" s="206" t="s">
        <v>77</v>
      </c>
      <c r="G1139" s="210"/>
      <c r="H1139" s="211">
        <v>2384</v>
      </c>
      <c r="I1139" s="211">
        <v>232.27</v>
      </c>
      <c r="J1139" s="211">
        <f t="shared" si="555"/>
        <v>2616.27</v>
      </c>
      <c r="K1139" s="211">
        <v>0</v>
      </c>
      <c r="L1139" s="211">
        <v>3390</v>
      </c>
      <c r="M1139" s="211">
        <v>-560</v>
      </c>
      <c r="N1139" s="211">
        <f>L1139+M1139</f>
        <v>2830</v>
      </c>
    </row>
    <row r="1140" spans="1:14" ht="21" customHeight="1" x14ac:dyDescent="0.2">
      <c r="A1140" s="213" t="s">
        <v>78</v>
      </c>
      <c r="B1140" s="225">
        <v>801</v>
      </c>
      <c r="C1140" s="206" t="s">
        <v>205</v>
      </c>
      <c r="D1140" s="206" t="s">
        <v>192</v>
      </c>
      <c r="E1140" s="206" t="s">
        <v>807</v>
      </c>
      <c r="F1140" s="206" t="s">
        <v>79</v>
      </c>
      <c r="G1140" s="210"/>
      <c r="H1140" s="211">
        <v>0</v>
      </c>
      <c r="I1140" s="211">
        <v>120</v>
      </c>
      <c r="J1140" s="211">
        <f>H1140+I1140</f>
        <v>120</v>
      </c>
      <c r="K1140" s="211">
        <v>220</v>
      </c>
      <c r="L1140" s="211">
        <v>0</v>
      </c>
      <c r="M1140" s="211"/>
      <c r="N1140" s="211">
        <f t="shared" ref="N1140:N1141" si="559">L1140+M1140</f>
        <v>0</v>
      </c>
    </row>
    <row r="1141" spans="1:14" ht="15" x14ac:dyDescent="0.2">
      <c r="A1141" s="213" t="s">
        <v>290</v>
      </c>
      <c r="B1141" s="206"/>
      <c r="C1141" s="206" t="s">
        <v>291</v>
      </c>
      <c r="D1141" s="206" t="s">
        <v>291</v>
      </c>
      <c r="E1141" s="206" t="s">
        <v>939</v>
      </c>
      <c r="F1141" s="206" t="s">
        <v>266</v>
      </c>
      <c r="G1141" s="210"/>
      <c r="H1141" s="211">
        <v>0</v>
      </c>
      <c r="I1141" s="211">
        <v>0</v>
      </c>
      <c r="J1141" s="211">
        <v>0</v>
      </c>
      <c r="K1141" s="211">
        <v>0</v>
      </c>
      <c r="L1141" s="211">
        <v>5652</v>
      </c>
      <c r="M1141" s="211">
        <v>-5652</v>
      </c>
      <c r="N1141" s="211">
        <f t="shared" si="559"/>
        <v>0</v>
      </c>
    </row>
    <row r="1142" spans="1:14" s="21" customFormat="1" ht="15.75" x14ac:dyDescent="0.2">
      <c r="A1142" s="300" t="s">
        <v>267</v>
      </c>
      <c r="B1142" s="301"/>
      <c r="C1142" s="302"/>
      <c r="D1142" s="302"/>
      <c r="E1142" s="302"/>
      <c r="F1142" s="302"/>
      <c r="G1142" s="303"/>
      <c r="H1142" s="199" t="e">
        <f>H10+H207+H338+H490+H542</f>
        <v>#REF!</v>
      </c>
      <c r="I1142" s="199" t="e">
        <f>I10+I207+I338+I490+I542</f>
        <v>#REF!</v>
      </c>
      <c r="J1142" s="199" t="e">
        <f>J10+J207+J338+J490+J542</f>
        <v>#REF!</v>
      </c>
      <c r="K1142" s="199" t="e">
        <f>K10+K207+K338+K490+K542</f>
        <v>#REF!</v>
      </c>
      <c r="L1142" s="199">
        <f>L10+L207+L338+L490+L542+L1141</f>
        <v>434760.96000000002</v>
      </c>
      <c r="M1142" s="199">
        <f>M10+M207+M338+M490+M542+M1141</f>
        <v>75297.540000000008</v>
      </c>
      <c r="N1142" s="199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35"/>
      <c r="L1147" s="235"/>
      <c r="M1147" s="235"/>
      <c r="N1147" s="235"/>
    </row>
    <row r="1148" spans="1:14" s="14" customFormat="1" ht="12.75" hidden="1" customHeight="1" x14ac:dyDescent="0.2">
      <c r="A1148" s="24"/>
      <c r="B1148" s="398"/>
      <c r="C1148" s="26"/>
      <c r="D1148" s="26"/>
      <c r="E1148" s="26"/>
      <c r="F1148" s="26"/>
      <c r="G1148" s="25"/>
      <c r="H1148" s="25"/>
      <c r="I1148" s="25"/>
      <c r="J1148" s="25"/>
      <c r="K1148" s="235"/>
      <c r="L1148" s="235"/>
      <c r="M1148" s="235"/>
      <c r="N1148" s="235"/>
    </row>
    <row r="1149" spans="1:14" s="14" customFormat="1" ht="12.75" hidden="1" customHeight="1" x14ac:dyDescent="0.2">
      <c r="A1149" s="24"/>
      <c r="B1149" s="398"/>
      <c r="C1149" s="26"/>
      <c r="D1149" s="26"/>
      <c r="E1149" s="26"/>
      <c r="F1149" s="26"/>
      <c r="G1149" s="25"/>
      <c r="H1149" s="25"/>
      <c r="I1149" s="25"/>
      <c r="J1149" s="25"/>
      <c r="K1149" s="235"/>
      <c r="L1149" s="235"/>
      <c r="M1149" s="235"/>
      <c r="N1149" s="235"/>
    </row>
    <row r="1150" spans="1:14" s="14" customFormat="1" ht="12.75" hidden="1" customHeight="1" x14ac:dyDescent="0.2">
      <c r="A1150" s="24"/>
      <c r="B1150" s="398"/>
      <c r="C1150" s="26"/>
      <c r="D1150" s="26"/>
      <c r="E1150" s="26"/>
      <c r="F1150" s="26"/>
      <c r="G1150" s="26"/>
      <c r="H1150" s="26"/>
      <c r="I1150" s="26"/>
      <c r="J1150" s="26"/>
      <c r="K1150" s="236"/>
      <c r="L1150" s="236"/>
      <c r="M1150" s="236"/>
      <c r="N1150" s="236"/>
    </row>
    <row r="1151" spans="1:14" s="14" customFormat="1" ht="12.75" hidden="1" customHeight="1" x14ac:dyDescent="0.2">
      <c r="A1151" s="24"/>
      <c r="B1151" s="398"/>
      <c r="C1151" s="29"/>
      <c r="D1151" s="29"/>
      <c r="E1151" s="26"/>
      <c r="F1151" s="26"/>
      <c r="G1151" s="26"/>
      <c r="H1151" s="26"/>
      <c r="I1151" s="26"/>
      <c r="J1151" s="26"/>
      <c r="K1151" s="236"/>
      <c r="L1151" s="236"/>
      <c r="M1151" s="236"/>
      <c r="N1151" s="236"/>
    </row>
    <row r="1152" spans="1:14" s="14" customFormat="1" ht="12.75" hidden="1" customHeight="1" x14ac:dyDescent="0.2">
      <c r="A1152" s="24"/>
      <c r="B1152" s="398"/>
      <c r="C1152" s="29"/>
      <c r="D1152" s="29"/>
      <c r="E1152" s="26"/>
      <c r="F1152" s="26"/>
      <c r="G1152" s="26"/>
      <c r="H1152" s="26"/>
      <c r="I1152" s="26"/>
      <c r="J1152" s="26"/>
      <c r="K1152" s="236"/>
      <c r="L1152" s="236"/>
      <c r="M1152" s="236"/>
      <c r="N1152" s="236"/>
    </row>
    <row r="1153" spans="1:14" s="14" customFormat="1" ht="12.75" hidden="1" customHeight="1" x14ac:dyDescent="0.2">
      <c r="A1153" s="24"/>
      <c r="B1153" s="398"/>
      <c r="C1153" s="27"/>
      <c r="D1153" s="27"/>
      <c r="E1153" s="26"/>
      <c r="F1153" s="26"/>
      <c r="G1153" s="29"/>
      <c r="H1153" s="29"/>
      <c r="I1153" s="29"/>
      <c r="J1153" s="29"/>
      <c r="K1153" s="236"/>
      <c r="L1153" s="236"/>
      <c r="M1153" s="236"/>
      <c r="N1153" s="236"/>
    </row>
    <row r="1154" spans="1:14" s="14" customFormat="1" ht="12.75" hidden="1" customHeight="1" x14ac:dyDescent="0.2">
      <c r="A1154" s="24"/>
      <c r="B1154" s="398"/>
      <c r="C1154" s="27"/>
      <c r="D1154" s="27"/>
      <c r="E1154" s="26"/>
      <c r="F1154" s="26"/>
      <c r="G1154" s="29"/>
      <c r="H1154" s="29"/>
      <c r="I1154" s="29"/>
      <c r="J1154" s="29"/>
      <c r="K1154" s="236"/>
      <c r="L1154" s="236"/>
      <c r="M1154" s="236"/>
      <c r="N1154" s="236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36"/>
      <c r="L1155" s="236"/>
      <c r="M1155" s="236"/>
      <c r="N1155" s="236"/>
    </row>
    <row r="1156" spans="1:14" ht="12.75" hidden="1" customHeight="1" x14ac:dyDescent="0.2">
      <c r="B1156" s="398"/>
      <c r="C1156" s="26"/>
      <c r="D1156" s="26"/>
      <c r="E1156" s="27"/>
      <c r="F1156" s="27"/>
      <c r="G1156" s="27"/>
      <c r="H1156" s="27"/>
      <c r="I1156" s="27"/>
      <c r="J1156" s="27"/>
      <c r="K1156" s="236"/>
      <c r="L1156" s="236"/>
      <c r="M1156" s="236"/>
      <c r="N1156" s="236"/>
    </row>
    <row r="1157" spans="1:14" ht="12.75" hidden="1" customHeight="1" x14ac:dyDescent="0.2">
      <c r="B1157" s="398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398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398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398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398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398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398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37"/>
      <c r="L1164" s="237"/>
      <c r="M1164" s="237"/>
      <c r="N1164" s="237"/>
    </row>
    <row r="1165" spans="1:14" ht="12.75" hidden="1" customHeight="1" x14ac:dyDescent="0.2">
      <c r="A1165" s="16"/>
      <c r="G1165" s="28"/>
      <c r="H1165" s="28"/>
      <c r="I1165" s="28"/>
      <c r="J1165" s="28"/>
      <c r="K1165" s="237"/>
      <c r="L1165" s="237"/>
      <c r="M1165" s="237"/>
      <c r="N1165" s="237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38" t="e">
        <f>#REF!+#REF!+#REF!+#REF!+#REF!+#REF!+#REF!+#REF!+#REF!+#REF!+#REF!+#REF!+#REF!+#REF!+#REF!+#REF!</f>
        <v>#REF!</v>
      </c>
      <c r="H1174" s="238"/>
      <c r="I1174" s="238" t="s">
        <v>696</v>
      </c>
      <c r="J1174" s="238">
        <v>378982.07</v>
      </c>
    </row>
    <row r="1175" spans="1:10" hidden="1" x14ac:dyDescent="0.2">
      <c r="G1175" s="238" t="e">
        <f>#REF!+#REF!+#REF!+#REF!+#REF!</f>
        <v>#REF!</v>
      </c>
      <c r="H1175" s="238"/>
      <c r="I1175" s="238" t="s">
        <v>695</v>
      </c>
      <c r="J1175" s="238">
        <f>J1174*3/100</f>
        <v>11369.462099999999</v>
      </c>
    </row>
    <row r="1176" spans="1:10" hidden="1" x14ac:dyDescent="0.2">
      <c r="I1176" s="230" t="s">
        <v>697</v>
      </c>
      <c r="J1176" s="230" t="e">
        <f>J1174-J1142</f>
        <v>#REF!</v>
      </c>
    </row>
    <row r="1177" spans="1:10" hidden="1" x14ac:dyDescent="0.2">
      <c r="A1177" s="16"/>
      <c r="C1177" s="230"/>
      <c r="D1177" s="230"/>
      <c r="E1177" s="230"/>
      <c r="F1177" s="230"/>
      <c r="G1177" s="238" t="e">
        <f>G1174+G1175</f>
        <v>#REF!</v>
      </c>
      <c r="H1177" s="238"/>
      <c r="I1177" s="238"/>
      <c r="J1177" s="238"/>
    </row>
    <row r="1178" spans="1:10" hidden="1" x14ac:dyDescent="0.2">
      <c r="A1178" s="16"/>
      <c r="C1178" s="230"/>
      <c r="D1178" s="230"/>
      <c r="E1178" s="230"/>
      <c r="F1178" s="230"/>
      <c r="G1178" s="238" t="e">
        <f>#REF!-G1177</f>
        <v>#REF!</v>
      </c>
      <c r="H1178" s="238"/>
      <c r="I1178" s="238"/>
      <c r="J1178" s="238"/>
    </row>
    <row r="1179" spans="1:10" hidden="1" x14ac:dyDescent="0.2">
      <c r="A1179" s="16"/>
      <c r="C1179" s="230"/>
      <c r="D1179" s="230"/>
      <c r="E1179" s="230"/>
      <c r="F1179" s="230"/>
    </row>
    <row r="1180" spans="1:10" hidden="1" x14ac:dyDescent="0.2">
      <c r="A1180" s="16"/>
      <c r="C1180" s="230"/>
      <c r="D1180" s="230"/>
      <c r="E1180" s="230"/>
      <c r="F1180" s="230"/>
    </row>
    <row r="1181" spans="1:10" hidden="1" x14ac:dyDescent="0.2">
      <c r="A1181" s="16"/>
      <c r="C1181" s="230"/>
      <c r="D1181" s="230"/>
      <c r="E1181" s="230"/>
      <c r="F1181" s="230"/>
    </row>
    <row r="1182" spans="1:10" hidden="1" x14ac:dyDescent="0.2"/>
    <row r="1183" spans="1:10" hidden="1" x14ac:dyDescent="0.2">
      <c r="G1183" s="230">
        <v>178599.7</v>
      </c>
    </row>
    <row r="1184" spans="1:10" hidden="1" x14ac:dyDescent="0.2">
      <c r="G1184" s="238" t="e">
        <f>G1177-G1183</f>
        <v>#REF!</v>
      </c>
      <c r="H1184" s="238"/>
      <c r="I1184" s="238"/>
      <c r="J1184" s="238"/>
    </row>
    <row r="1185" spans="1:10" hidden="1" x14ac:dyDescent="0.2"/>
    <row r="1186" spans="1:10" hidden="1" x14ac:dyDescent="0.2">
      <c r="A1186" s="16"/>
      <c r="C1186" s="230"/>
      <c r="D1186" s="230"/>
      <c r="E1186" s="230"/>
      <c r="F1186" s="230"/>
      <c r="J1186" s="230" t="e">
        <f>J1187-J1142</f>
        <v>#REF!</v>
      </c>
    </row>
    <row r="1187" spans="1:10" hidden="1" x14ac:dyDescent="0.2">
      <c r="A1187" s="16"/>
      <c r="C1187" s="230"/>
      <c r="D1187" s="230"/>
      <c r="E1187" s="230"/>
      <c r="F1187" s="230"/>
      <c r="J1187" s="230">
        <v>373454.01</v>
      </c>
    </row>
    <row r="1188" spans="1:10" hidden="1" x14ac:dyDescent="0.2">
      <c r="A1188" s="16"/>
      <c r="C1188" s="230"/>
      <c r="D1188" s="230"/>
      <c r="E1188" s="230"/>
      <c r="F1188" s="230"/>
      <c r="J1188" s="230">
        <v>0.05</v>
      </c>
    </row>
    <row r="1189" spans="1:10" hidden="1" x14ac:dyDescent="0.2">
      <c r="A1189" s="16"/>
      <c r="C1189" s="230"/>
      <c r="D1189" s="230"/>
      <c r="E1189" s="230"/>
      <c r="F1189" s="230"/>
      <c r="J1189" s="230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296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296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296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296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296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296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296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296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296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296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296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296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296"/>
      <c r="G1206" s="20"/>
      <c r="H1206" s="20"/>
      <c r="I1206" s="20"/>
      <c r="J1206" s="20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74" customWidth="1"/>
    <col min="2" max="2" width="12" style="74" customWidth="1"/>
    <col min="3" max="3" width="19.7109375" style="74" customWidth="1"/>
    <col min="4" max="4" width="47" style="74" customWidth="1"/>
  </cols>
  <sheetData>
    <row r="1" spans="1:5" x14ac:dyDescent="0.2">
      <c r="D1" s="146" t="s">
        <v>665</v>
      </c>
    </row>
    <row r="2" spans="1:5" ht="45.75" customHeight="1" x14ac:dyDescent="0.2">
      <c r="D2" s="46" t="s">
        <v>444</v>
      </c>
      <c r="E2" s="43"/>
    </row>
    <row r="3" spans="1:5" ht="17.25" customHeight="1" x14ac:dyDescent="0.2">
      <c r="C3" s="5"/>
      <c r="D3" s="5"/>
      <c r="E3" s="5"/>
    </row>
    <row r="4" spans="1:5" s="76" customFormat="1" ht="20.25" customHeight="1" x14ac:dyDescent="0.25">
      <c r="A4" s="375" t="s">
        <v>671</v>
      </c>
      <c r="B4" s="375"/>
      <c r="C4" s="375"/>
      <c r="D4" s="375"/>
    </row>
    <row r="5" spans="1:5" s="76" customFormat="1" ht="33" customHeight="1" x14ac:dyDescent="0.25">
      <c r="A5" s="400"/>
      <c r="B5" s="400"/>
      <c r="C5" s="400"/>
      <c r="D5" s="400"/>
    </row>
    <row r="6" spans="1:5" ht="17.25" customHeight="1" x14ac:dyDescent="0.2">
      <c r="D6" s="147" t="s">
        <v>547</v>
      </c>
    </row>
    <row r="7" spans="1:5" s="76" customFormat="1" ht="18" customHeight="1" x14ac:dyDescent="0.25">
      <c r="A7" s="401" t="s">
        <v>563</v>
      </c>
      <c r="B7" s="401" t="s">
        <v>570</v>
      </c>
      <c r="C7" s="403" t="s">
        <v>565</v>
      </c>
      <c r="D7" s="404"/>
    </row>
    <row r="8" spans="1:5" s="76" customFormat="1" ht="36.75" customHeight="1" x14ac:dyDescent="0.25">
      <c r="A8" s="402"/>
      <c r="B8" s="402"/>
      <c r="C8" s="148" t="s">
        <v>567</v>
      </c>
      <c r="D8" s="148" t="s">
        <v>568</v>
      </c>
    </row>
    <row r="9" spans="1:5" s="57" customFormat="1" x14ac:dyDescent="0.2">
      <c r="A9" s="149"/>
      <c r="B9" s="150"/>
      <c r="C9" s="150"/>
      <c r="D9" s="150"/>
    </row>
    <row r="10" spans="1:5" s="57" customFormat="1" x14ac:dyDescent="0.2">
      <c r="A10" s="149"/>
      <c r="B10" s="150"/>
      <c r="C10" s="150"/>
      <c r="D10" s="150"/>
    </row>
    <row r="11" spans="1:5" s="57" customFormat="1" x14ac:dyDescent="0.2">
      <c r="A11" s="149"/>
      <c r="B11" s="150"/>
      <c r="C11" s="150"/>
      <c r="D11" s="150"/>
    </row>
    <row r="12" spans="1:5" s="57" customFormat="1" x14ac:dyDescent="0.2">
      <c r="A12" s="150" t="s">
        <v>171</v>
      </c>
      <c r="B12" s="150"/>
      <c r="C12" s="150"/>
      <c r="D12" s="150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74" customWidth="1"/>
    <col min="2" max="2" width="12" style="74" customWidth="1"/>
    <col min="3" max="3" width="19.7109375" style="74" customWidth="1"/>
    <col min="4" max="4" width="48" style="74" customWidth="1"/>
  </cols>
  <sheetData>
    <row r="1" spans="1:5" ht="19.5" customHeight="1" x14ac:dyDescent="0.25">
      <c r="D1" s="51" t="s">
        <v>665</v>
      </c>
    </row>
    <row r="2" spans="1:5" ht="39" customHeight="1" x14ac:dyDescent="0.2">
      <c r="C2" s="75"/>
      <c r="D2" s="46" t="s">
        <v>444</v>
      </c>
      <c r="E2" s="43"/>
    </row>
    <row r="3" spans="1:5" ht="16.5" customHeight="1" x14ac:dyDescent="0.2">
      <c r="C3" s="75"/>
      <c r="D3" s="75"/>
    </row>
    <row r="4" spans="1:5" s="76" customFormat="1" ht="18" x14ac:dyDescent="0.25">
      <c r="A4" s="375" t="s">
        <v>672</v>
      </c>
      <c r="B4" s="375"/>
      <c r="C4" s="375"/>
      <c r="D4" s="375"/>
    </row>
    <row r="5" spans="1:5" s="76" customFormat="1" ht="35.25" customHeight="1" x14ac:dyDescent="0.25">
      <c r="A5" s="400"/>
      <c r="B5" s="400"/>
      <c r="C5" s="400"/>
      <c r="D5" s="400"/>
    </row>
    <row r="6" spans="1:5" x14ac:dyDescent="0.2">
      <c r="D6" s="147" t="s">
        <v>547</v>
      </c>
    </row>
    <row r="7" spans="1:5" s="76" customFormat="1" ht="19.5" customHeight="1" x14ac:dyDescent="0.25">
      <c r="A7" s="401" t="s">
        <v>563</v>
      </c>
      <c r="B7" s="405" t="s">
        <v>570</v>
      </c>
      <c r="C7" s="406" t="s">
        <v>565</v>
      </c>
      <c r="D7" s="406"/>
    </row>
    <row r="8" spans="1:5" s="76" customFormat="1" ht="40.5" customHeight="1" x14ac:dyDescent="0.25">
      <c r="A8" s="402"/>
      <c r="B8" s="405"/>
      <c r="C8" s="151" t="s">
        <v>567</v>
      </c>
      <c r="D8" s="148" t="s">
        <v>568</v>
      </c>
    </row>
    <row r="9" spans="1:5" s="57" customFormat="1" x14ac:dyDescent="0.2">
      <c r="A9" s="149"/>
      <c r="B9" s="150"/>
      <c r="C9" s="150"/>
      <c r="D9" s="150"/>
    </row>
    <row r="10" spans="1:5" s="57" customFormat="1" x14ac:dyDescent="0.2">
      <c r="A10" s="149"/>
      <c r="B10" s="150"/>
      <c r="C10" s="150"/>
      <c r="D10" s="150"/>
    </row>
    <row r="11" spans="1:5" s="57" customFormat="1" x14ac:dyDescent="0.2">
      <c r="A11" s="149"/>
      <c r="B11" s="150"/>
      <c r="C11" s="150"/>
      <c r="D11" s="150"/>
    </row>
    <row r="12" spans="1:5" s="57" customFormat="1" x14ac:dyDescent="0.2">
      <c r="A12" s="150" t="s">
        <v>171</v>
      </c>
      <c r="B12" s="150"/>
      <c r="C12" s="150"/>
      <c r="D12" s="150"/>
    </row>
    <row r="13" spans="1:5" s="2" customFormat="1" x14ac:dyDescent="0.2">
      <c r="A13" s="77"/>
      <c r="B13" s="77"/>
      <c r="C13" s="77"/>
      <c r="D13" s="77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74" customWidth="1"/>
    <col min="2" max="2" width="16.7109375" style="74" customWidth="1"/>
    <col min="3" max="3" width="12.85546875" style="74" customWidth="1"/>
    <col min="4" max="4" width="37.85546875" style="74" customWidth="1"/>
  </cols>
  <sheetData>
    <row r="1" spans="1:5" x14ac:dyDescent="0.2">
      <c r="D1" s="146" t="s">
        <v>667</v>
      </c>
    </row>
    <row r="2" spans="1:5" ht="47.25" customHeight="1" x14ac:dyDescent="0.2">
      <c r="D2" s="46" t="s">
        <v>444</v>
      </c>
      <c r="E2" s="43"/>
    </row>
    <row r="3" spans="1:5" ht="22.5" customHeight="1" x14ac:dyDescent="0.2">
      <c r="C3" s="75"/>
      <c r="D3" s="75"/>
      <c r="E3" s="5"/>
    </row>
    <row r="4" spans="1:5" ht="39.75" customHeight="1" x14ac:dyDescent="0.2">
      <c r="A4" s="375" t="s">
        <v>673</v>
      </c>
      <c r="B4" s="375"/>
      <c r="C4" s="375"/>
      <c r="D4" s="375"/>
    </row>
    <row r="5" spans="1:5" ht="17.25" customHeight="1" x14ac:dyDescent="0.2">
      <c r="D5" s="147" t="s">
        <v>547</v>
      </c>
    </row>
    <row r="6" spans="1:5" s="44" customFormat="1" ht="21.75" customHeight="1" x14ac:dyDescent="0.3">
      <c r="A6" s="407" t="s">
        <v>563</v>
      </c>
      <c r="B6" s="407" t="s">
        <v>569</v>
      </c>
      <c r="C6" s="409" t="s">
        <v>565</v>
      </c>
      <c r="D6" s="410"/>
    </row>
    <row r="7" spans="1:5" s="44" customFormat="1" ht="50.25" customHeight="1" x14ac:dyDescent="0.3">
      <c r="A7" s="408"/>
      <c r="B7" s="408"/>
      <c r="C7" s="49" t="s">
        <v>567</v>
      </c>
      <c r="D7" s="148" t="s">
        <v>568</v>
      </c>
    </row>
    <row r="8" spans="1:5" s="44" customFormat="1" ht="18.75" x14ac:dyDescent="0.3">
      <c r="A8" s="149" t="s">
        <v>693</v>
      </c>
      <c r="B8" s="194">
        <f>C8+D8</f>
        <v>200</v>
      </c>
      <c r="C8" s="194">
        <v>200</v>
      </c>
      <c r="D8" s="194"/>
    </row>
    <row r="9" spans="1:5" s="44" customFormat="1" ht="18.75" x14ac:dyDescent="0.3">
      <c r="A9" s="149" t="s">
        <v>694</v>
      </c>
      <c r="B9" s="194"/>
      <c r="C9" s="194"/>
      <c r="D9" s="194"/>
    </row>
    <row r="10" spans="1:5" s="44" customFormat="1" ht="18.75" x14ac:dyDescent="0.3">
      <c r="A10" s="149"/>
      <c r="B10" s="194"/>
      <c r="C10" s="194"/>
      <c r="D10" s="194"/>
    </row>
    <row r="11" spans="1:5" s="44" customFormat="1" ht="18.75" x14ac:dyDescent="0.3">
      <c r="A11" s="150" t="s">
        <v>171</v>
      </c>
      <c r="B11" s="194">
        <f>B8+B9+B10</f>
        <v>200</v>
      </c>
      <c r="C11" s="194">
        <f>C8+C9+C10</f>
        <v>200</v>
      </c>
      <c r="D11" s="194">
        <f>D8+D9+D10</f>
        <v>0</v>
      </c>
    </row>
    <row r="12" spans="1:5" s="57" customFormat="1" x14ac:dyDescent="0.2">
      <c r="A12" s="74"/>
      <c r="B12" s="74"/>
      <c r="C12" s="74"/>
      <c r="D12" s="74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4</vt:i4>
      </vt:variant>
    </vt:vector>
  </HeadingPairs>
  <TitlesOfParts>
    <vt:vector size="18" baseType="lpstr">
      <vt:lpstr>публ 8</vt:lpstr>
      <vt:lpstr>3 МП </vt:lpstr>
      <vt:lpstr>4 РПр </vt:lpstr>
      <vt:lpstr>РПрЦсВр2015</vt:lpstr>
      <vt:lpstr>РПрЦсВр2016,2017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5 Вед</vt:lpstr>
      <vt:lpstr>15 МБТ </vt:lpstr>
      <vt:lpstr>'15 МБТ '!Область_печати</vt:lpstr>
      <vt:lpstr>'3 МП '!Область_печати</vt:lpstr>
      <vt:lpstr>'4 РПр '!Область_печати</vt:lpstr>
      <vt:lpstr>'5 Вед'!Область_печати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2024-03-19T03:52:43Z</cp:lastPrinted>
  <dcterms:created xsi:type="dcterms:W3CDTF">2008-11-09T14:04:37Z</dcterms:created>
  <dcterms:modified xsi:type="dcterms:W3CDTF">2024-04-15T07:22:24Z</dcterms:modified>
</cp:coreProperties>
</file>